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AIPI USER\Desktop\Información Transparencia\"/>
    </mc:Choice>
  </mc:AlternateContent>
  <bookViews>
    <workbookView xWindow="0" yWindow="0" windowWidth="20490" windowHeight="6630" activeTab="2"/>
  </bookViews>
  <sheets>
    <sheet name="INAIPI" sheetId="1" r:id="rId1"/>
    <sheet name="MENDOZA" sheetId="2" r:id="rId2"/>
    <sheet name="CHARLES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9" i="2"/>
  <c r="D10" i="2"/>
  <c r="D12" i="2"/>
  <c r="E12" i="2"/>
  <c r="D14" i="2"/>
  <c r="D15" i="2"/>
  <c r="D20" i="2"/>
  <c r="D25" i="2"/>
  <c r="D26" i="2"/>
  <c r="D31" i="2"/>
  <c r="D32" i="2"/>
  <c r="D33" i="2"/>
  <c r="D40" i="2"/>
  <c r="D41" i="2"/>
  <c r="D44" i="2"/>
  <c r="D45" i="2"/>
  <c r="D46" i="2"/>
  <c r="D49" i="2"/>
  <c r="D50" i="2"/>
  <c r="D51" i="2"/>
  <c r="E51" i="2"/>
  <c r="D55" i="2"/>
  <c r="D56" i="2"/>
  <c r="D57" i="2"/>
  <c r="D58" i="2"/>
  <c r="E58" i="2"/>
  <c r="D60" i="2"/>
  <c r="D61" i="2"/>
  <c r="D66" i="2"/>
  <c r="D67" i="2"/>
  <c r="E67" i="2"/>
  <c r="D68" i="2"/>
  <c r="D71" i="2"/>
  <c r="D73" i="2"/>
  <c r="D74" i="2"/>
  <c r="E74" i="2"/>
  <c r="D77" i="2"/>
  <c r="D79" i="2"/>
  <c r="D82" i="2"/>
  <c r="D83" i="2"/>
  <c r="E83" i="2"/>
  <c r="D89" i="2"/>
  <c r="D90" i="2"/>
  <c r="D94" i="2"/>
  <c r="D98" i="2"/>
  <c r="E98" i="2"/>
  <c r="D100" i="2"/>
  <c r="D101" i="2"/>
  <c r="D102" i="2"/>
  <c r="D107" i="2"/>
  <c r="E107" i="2"/>
  <c r="D108" i="2"/>
  <c r="D115" i="2"/>
  <c r="D116" i="2"/>
  <c r="D117" i="2"/>
  <c r="D118" i="2"/>
  <c r="D120" i="2"/>
  <c r="D123" i="2"/>
  <c r="D125" i="2"/>
  <c r="D131" i="2"/>
  <c r="D133" i="2"/>
  <c r="D135" i="2"/>
  <c r="D136" i="2"/>
  <c r="E136" i="2"/>
  <c r="D137" i="2"/>
  <c r="D138" i="2"/>
  <c r="D141" i="2"/>
  <c r="D144" i="2"/>
  <c r="E144" i="2"/>
  <c r="D145" i="2"/>
  <c r="D146" i="2"/>
  <c r="D149" i="2"/>
  <c r="D150" i="2"/>
  <c r="E150" i="2"/>
  <c r="D156" i="2"/>
  <c r="D161" i="2"/>
  <c r="D167" i="2"/>
  <c r="D169" i="2"/>
  <c r="D170" i="2"/>
  <c r="D171" i="2"/>
  <c r="D173" i="2"/>
  <c r="D174" i="2"/>
  <c r="E174" i="2"/>
  <c r="D176" i="2"/>
  <c r="D178" i="2"/>
  <c r="D179" i="2"/>
  <c r="D187" i="2"/>
  <c r="E187" i="2"/>
  <c r="D192" i="2"/>
  <c r="D193" i="2"/>
  <c r="D194" i="2"/>
  <c r="D198" i="2"/>
  <c r="E198" i="2"/>
  <c r="D199" i="2"/>
  <c r="D200" i="2"/>
  <c r="D202" i="2"/>
  <c r="D203" i="2"/>
  <c r="E203" i="2"/>
  <c r="D204" i="2"/>
  <c r="D208" i="2"/>
  <c r="D209" i="2"/>
  <c r="D211" i="2"/>
  <c r="E211" i="2"/>
  <c r="D212" i="2"/>
  <c r="D219" i="2"/>
  <c r="D220" i="2"/>
  <c r="E221" i="2"/>
  <c r="E220" i="2"/>
  <c r="E219" i="2"/>
  <c r="E218" i="2"/>
  <c r="E217" i="2"/>
  <c r="E216" i="2"/>
  <c r="E215" i="2"/>
  <c r="E214" i="2"/>
  <c r="E213" i="2"/>
  <c r="E212" i="2"/>
  <c r="E210" i="2"/>
  <c r="E209" i="2"/>
  <c r="E208" i="2"/>
  <c r="E207" i="2"/>
  <c r="E206" i="2"/>
  <c r="E205" i="2"/>
  <c r="E204" i="2"/>
  <c r="E202" i="2"/>
  <c r="E201" i="2"/>
  <c r="E200" i="2"/>
  <c r="E199" i="2"/>
  <c r="E197" i="2"/>
  <c r="E196" i="2"/>
  <c r="E195" i="2"/>
  <c r="E194" i="2"/>
  <c r="E193" i="2"/>
  <c r="E192" i="2"/>
  <c r="E191" i="2"/>
  <c r="E190" i="2"/>
  <c r="E189" i="2"/>
  <c r="E188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49" i="2"/>
  <c r="E148" i="2"/>
  <c r="E147" i="2"/>
  <c r="E146" i="2"/>
  <c r="E145" i="2"/>
  <c r="E143" i="2"/>
  <c r="E142" i="2"/>
  <c r="E141" i="2"/>
  <c r="E140" i="2"/>
  <c r="E139" i="2"/>
  <c r="E138" i="2"/>
  <c r="E137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6" i="2"/>
  <c r="E105" i="2"/>
  <c r="E104" i="2"/>
  <c r="E103" i="2"/>
  <c r="E102" i="2"/>
  <c r="E101" i="2"/>
  <c r="E100" i="2"/>
  <c r="E99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2" i="2"/>
  <c r="E81" i="2"/>
  <c r="E80" i="2"/>
  <c r="E79" i="2"/>
  <c r="E78" i="2"/>
  <c r="E77" i="2"/>
  <c r="E76" i="2"/>
  <c r="E75" i="2"/>
  <c r="E73" i="2"/>
  <c r="E72" i="2"/>
  <c r="E71" i="2"/>
  <c r="E70" i="2"/>
  <c r="E69" i="2"/>
  <c r="E68" i="2"/>
  <c r="E66" i="2"/>
  <c r="E65" i="2"/>
  <c r="E64" i="2"/>
  <c r="E63" i="2"/>
  <c r="E62" i="2"/>
  <c r="E61" i="2"/>
  <c r="E60" i="2"/>
  <c r="E59" i="2"/>
  <c r="E57" i="2"/>
  <c r="E56" i="2"/>
  <c r="E55" i="2"/>
  <c r="E54" i="2"/>
  <c r="E53" i="2"/>
  <c r="E52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1" i="2"/>
  <c r="E10" i="2"/>
  <c r="E9" i="2"/>
  <c r="E8" i="2"/>
  <c r="E7" i="2"/>
  <c r="E201" i="3"/>
  <c r="E200" i="3"/>
  <c r="E199" i="3"/>
  <c r="E198" i="3"/>
  <c r="D197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D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D169" i="3"/>
  <c r="E169" i="3"/>
  <c r="E168" i="3"/>
  <c r="D167" i="3"/>
  <c r="E167" i="3"/>
  <c r="E166" i="3"/>
  <c r="D166" i="3"/>
  <c r="E165" i="3"/>
  <c r="D164" i="3"/>
  <c r="E164" i="3"/>
  <c r="E163" i="3"/>
  <c r="D162" i="3"/>
  <c r="E162" i="3"/>
  <c r="E161" i="3"/>
  <c r="E160" i="3"/>
  <c r="E159" i="3"/>
  <c r="D159" i="3"/>
  <c r="E158" i="3"/>
  <c r="D158" i="3"/>
  <c r="E157" i="3"/>
  <c r="E156" i="3"/>
  <c r="E155" i="3"/>
  <c r="D155" i="3"/>
  <c r="E154" i="3"/>
  <c r="E153" i="3"/>
  <c r="E152" i="3"/>
  <c r="E151" i="3"/>
  <c r="E150" i="3"/>
  <c r="D149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D123" i="3"/>
  <c r="E123" i="3"/>
  <c r="E122" i="3"/>
  <c r="D122" i="3"/>
  <c r="D121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D105" i="3"/>
  <c r="E105" i="3"/>
  <c r="D104" i="3"/>
  <c r="E104" i="3"/>
  <c r="E103" i="3"/>
  <c r="E102" i="3"/>
  <c r="E101" i="3"/>
  <c r="D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comments1.xml><?xml version="1.0" encoding="utf-8"?>
<comments xmlns="http://schemas.openxmlformats.org/spreadsheetml/2006/main">
  <authors>
    <author>PC</author>
  </authors>
  <commentList>
    <comment ref="B165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CAJAS ACRILICAS PARA PROTEGER LOS PONCHADORES </t>
        </r>
      </text>
    </comment>
    <comment ref="B217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PONCHADOR 
</t>
        </r>
      </text>
    </comment>
  </commentList>
</comments>
</file>

<file path=xl/comments2.xml><?xml version="1.0" encoding="utf-8"?>
<comments xmlns="http://schemas.openxmlformats.org/spreadsheetml/2006/main">
  <authors>
    <author>Luis Fermin</author>
  </authors>
  <commentList>
    <comment ref="D56" authorId="0" shapeId="0">
      <text>
        <r>
          <rPr>
            <b/>
            <sz val="9"/>
            <color indexed="81"/>
            <rFont val="Tahoma"/>
            <family val="2"/>
          </rPr>
          <t>Luis Fermin:</t>
        </r>
        <r>
          <rPr>
            <sz val="9"/>
            <color indexed="81"/>
            <rFont val="Tahoma"/>
            <family val="2"/>
          </rPr>
          <t xml:space="preserve">
cantidad de paletas distribuidas y usadas entre los almacenes Charles y Mendoza.
 </t>
        </r>
      </text>
    </comment>
  </commentList>
</comments>
</file>

<file path=xl/sharedStrings.xml><?xml version="1.0" encoding="utf-8"?>
<sst xmlns="http://schemas.openxmlformats.org/spreadsheetml/2006/main" count="1892" uniqueCount="618">
  <si>
    <t xml:space="preserve">INSTITUTO NACIONAL DE ATENCIÓN INTEGRAL A LA PRIMERA INFANCIA </t>
  </si>
  <si>
    <t>INVENTARIO INAIPI RESUMEN</t>
  </si>
  <si>
    <t>24 DE FEBRERO 2017</t>
  </si>
  <si>
    <t xml:space="preserve">CATEGORÍA </t>
  </si>
  <si>
    <t xml:space="preserve">DESCRIPCIÓN </t>
  </si>
  <si>
    <t xml:space="preserve">UNIDAD DE MEDIDA </t>
  </si>
  <si>
    <t xml:space="preserve">INVENTARIO INICIAL </t>
  </si>
  <si>
    <t xml:space="preserve"> Aparatos electrodomésticos</t>
  </si>
  <si>
    <t>Abanicos</t>
  </si>
  <si>
    <t xml:space="preserve">Unidad </t>
  </si>
  <si>
    <t>Bebedero</t>
  </si>
  <si>
    <t xml:space="preserve">Cafetera Eléctrica </t>
  </si>
  <si>
    <t xml:space="preserve">Estufa electrica dos hornillas </t>
  </si>
  <si>
    <t xml:space="preserve">Microonndas </t>
  </si>
  <si>
    <t xml:space="preserve">Neverita averiada </t>
  </si>
  <si>
    <t>Radio</t>
  </si>
  <si>
    <t xml:space="preserve">Chocolates, azúcares, endulcorante y productos de confitería </t>
  </si>
  <si>
    <t>Azúcar blanca 125 lbs sacos</t>
  </si>
  <si>
    <t>Azúcar de dieta cajas 100/1</t>
  </si>
  <si>
    <t xml:space="preserve">Café  paquete de 1 libra </t>
  </si>
  <si>
    <t>Cremora envase de 624 gr</t>
  </si>
  <si>
    <t>Té frio frasco 4 libras 6.3 onzas 2 Kg</t>
  </si>
  <si>
    <t xml:space="preserve">Té frio sobres 6.61 libras 105 onzas 3 kg </t>
  </si>
  <si>
    <t xml:space="preserve">Construcción de edificios, atención, mantenimiento y servicios de reparaciones </t>
  </si>
  <si>
    <t xml:space="preserve">Caja de herramientas vacías </t>
  </si>
  <si>
    <t xml:space="preserve">Clavo 1/2 pulgada </t>
  </si>
  <si>
    <t xml:space="preserve">Libra </t>
  </si>
  <si>
    <t xml:space="preserve">Clavo 1 pulgada </t>
  </si>
  <si>
    <t xml:space="preserve">libra </t>
  </si>
  <si>
    <t xml:space="preserve">Destornillador de tría </t>
  </si>
  <si>
    <t xml:space="preserve">Destornillador de plano </t>
  </si>
  <si>
    <t xml:space="preserve">Extensión Naranja </t>
  </si>
  <si>
    <t xml:space="preserve">Foco </t>
  </si>
  <si>
    <t>Llave # 14</t>
  </si>
  <si>
    <t>Llave # 12</t>
  </si>
  <si>
    <t>Llave # 10</t>
  </si>
  <si>
    <t xml:space="preserve">Pinza grande </t>
  </si>
  <si>
    <t xml:space="preserve">Pinza pequeña </t>
  </si>
  <si>
    <t xml:space="preserve">Equipo de video, filmación o fotografía </t>
  </si>
  <si>
    <t>Cámara tipo  W X 350</t>
  </si>
  <si>
    <t xml:space="preserve">Cámara Tipo  w x 350 grande </t>
  </si>
  <si>
    <t xml:space="preserve">Equipo Informático y accesorios </t>
  </si>
  <si>
    <t xml:space="preserve">Bulto para laptop </t>
  </si>
  <si>
    <t xml:space="preserve">Cable de Red </t>
  </si>
  <si>
    <t>Memorias USB</t>
  </si>
  <si>
    <t>Mouse Pad</t>
  </si>
  <si>
    <t>Unidad</t>
  </si>
  <si>
    <t xml:space="preserve">Teléfonos </t>
  </si>
  <si>
    <t xml:space="preserve">Fuentes de energía </t>
  </si>
  <si>
    <t>Baterías (Pila)  AA</t>
  </si>
  <si>
    <t xml:space="preserve">Baterías (Pila)  AAA </t>
  </si>
  <si>
    <t>Baterías Recargables AA</t>
  </si>
  <si>
    <t>Cargador de baterías AA/AAA</t>
  </si>
  <si>
    <t xml:space="preserve">Cargador de baterías Universal </t>
  </si>
  <si>
    <t>Industrias de fibras, textiles y de tejidos</t>
  </si>
  <si>
    <t>Toalla de cocina</t>
  </si>
  <si>
    <t xml:space="preserve">Maquinaria, suministros y accesorios de oficina </t>
  </si>
  <si>
    <t>Bandas de gomas</t>
  </si>
  <si>
    <t xml:space="preserve">Cajas </t>
  </si>
  <si>
    <t>Bandejas de pared</t>
  </si>
  <si>
    <t xml:space="preserve">Banderitas Adhesivas </t>
  </si>
  <si>
    <t>Paquetes 125/1</t>
  </si>
  <si>
    <t>Bolígrafo Azul</t>
  </si>
  <si>
    <t xml:space="preserve">Bolígrafo Institucional </t>
  </si>
  <si>
    <t xml:space="preserve">Bolígrafo Negro </t>
  </si>
  <si>
    <t xml:space="preserve">Bolígrafo Rojo </t>
  </si>
  <si>
    <t>Borrador de pizarra</t>
  </si>
  <si>
    <t>Borras</t>
  </si>
  <si>
    <t xml:space="preserve">Calculadora Eléctrica </t>
  </si>
  <si>
    <t>Carpeta Blanca 3 argollas de 2¨</t>
  </si>
  <si>
    <t xml:space="preserve">Cartulina amarilla </t>
  </si>
  <si>
    <t xml:space="preserve">Cartulina azul </t>
  </si>
  <si>
    <t xml:space="preserve">Cartulina blanca </t>
  </si>
  <si>
    <t xml:space="preserve">Cartulina morada </t>
  </si>
  <si>
    <t xml:space="preserve">Cartulina negra </t>
  </si>
  <si>
    <t xml:space="preserve">Cartulina roja </t>
  </si>
  <si>
    <t xml:space="preserve">Cartulina verde </t>
  </si>
  <si>
    <t xml:space="preserve">Cartulina marrón </t>
  </si>
  <si>
    <t xml:space="preserve">Cera para contar </t>
  </si>
  <si>
    <t xml:space="preserve">Cinta Adhesiva  para dispensador </t>
  </si>
  <si>
    <t xml:space="preserve">Cinta adhesiva ancha </t>
  </si>
  <si>
    <t xml:space="preserve">Cinta Curling Rosada </t>
  </si>
  <si>
    <t xml:space="preserve">Rollo </t>
  </si>
  <si>
    <t xml:space="preserve">Cinta Curling Amarilla </t>
  </si>
  <si>
    <t xml:space="preserve">Cinta Curling Azul </t>
  </si>
  <si>
    <t xml:space="preserve">Cinta Curling Verde </t>
  </si>
  <si>
    <t>Clips billeteros 1¨ pequeños</t>
  </si>
  <si>
    <t>Cajas 12/1</t>
  </si>
  <si>
    <t xml:space="preserve">Clips billeteros 32 mm medianos </t>
  </si>
  <si>
    <t xml:space="preserve">Clips billeteros 41 mm grandes </t>
  </si>
  <si>
    <t xml:space="preserve">Clips billeteros 51 mm grandes </t>
  </si>
  <si>
    <t>Clips grandes</t>
  </si>
  <si>
    <t>Cajas de 100/1</t>
  </si>
  <si>
    <t>Clips pequeños</t>
  </si>
  <si>
    <t>Cuadernos 200 pag</t>
  </si>
  <si>
    <t xml:space="preserve">Dispensador cinta adhesiva pequeña </t>
  </si>
  <si>
    <t xml:space="preserve">Dispensador cinta adhesiva ancha </t>
  </si>
  <si>
    <t xml:space="preserve">DVD </t>
  </si>
  <si>
    <t>paquetes 50/1</t>
  </si>
  <si>
    <t>EGA en barra 35 Gr</t>
  </si>
  <si>
    <t>EGA en barra 36 Gr</t>
  </si>
  <si>
    <t xml:space="preserve">Ega liquida 250 Gr </t>
  </si>
  <si>
    <t xml:space="preserve">Espiral de encuadernar pequeño </t>
  </si>
  <si>
    <t xml:space="preserve">Espiral de encuadernar grande </t>
  </si>
  <si>
    <t xml:space="preserve">Felpa rosada punta fina  </t>
  </si>
  <si>
    <t xml:space="preserve">Fichas indentificadora INAIPI  </t>
  </si>
  <si>
    <t>paquetes 100/1</t>
  </si>
  <si>
    <t>Folder 8 1/2 x 11</t>
  </si>
  <si>
    <t>Cajas 100/1</t>
  </si>
  <si>
    <t>Folder 8 1/2 X 14</t>
  </si>
  <si>
    <t>Folders con bolsillo INAIPI</t>
  </si>
  <si>
    <t>Cajas 50/1</t>
  </si>
  <si>
    <t xml:space="preserve">Folders con bolsillo Azules </t>
  </si>
  <si>
    <t>Grapadora</t>
  </si>
  <si>
    <t xml:space="preserve">Grapas industriales </t>
  </si>
  <si>
    <t>Cajas 1000/1</t>
  </si>
  <si>
    <t xml:space="preserve">Grapas normal </t>
  </si>
  <si>
    <t>Cajas 500/1</t>
  </si>
  <si>
    <t>Guillotina manual</t>
  </si>
  <si>
    <t>Lápiz de Carbón</t>
  </si>
  <si>
    <t>Libretas Institucionales INAIPI</t>
  </si>
  <si>
    <t xml:space="preserve">Marcador permanente azul </t>
  </si>
  <si>
    <t xml:space="preserve">Marcador permanente negro </t>
  </si>
  <si>
    <t>Marcador permanente rojo</t>
  </si>
  <si>
    <t xml:space="preserve">Marcador permanente verde </t>
  </si>
  <si>
    <t xml:space="preserve">Marcador punta fina FALCON </t>
  </si>
  <si>
    <t>cajas 12/1</t>
  </si>
  <si>
    <t xml:space="preserve">Marcador de colorear punta fina MAPED </t>
  </si>
  <si>
    <t xml:space="preserve">Mochila para adultos serigrafiada </t>
  </si>
  <si>
    <t>Papel Bond  8 1/2 x 11</t>
  </si>
  <si>
    <t xml:space="preserve">Resmas </t>
  </si>
  <si>
    <t>Papel Bond 8 1/2 x 14</t>
  </si>
  <si>
    <t xml:space="preserve">Papel timbrado Blanco </t>
  </si>
  <si>
    <t xml:space="preserve">Resmas 500/1 </t>
  </si>
  <si>
    <t xml:space="preserve">Papel timbrado crema </t>
  </si>
  <si>
    <t xml:space="preserve">Papel Crepe Amarillo </t>
  </si>
  <si>
    <t xml:space="preserve">Papel Crepe Azul </t>
  </si>
  <si>
    <t xml:space="preserve">Papel Crepe Blanco </t>
  </si>
  <si>
    <t xml:space="preserve">Papel Crepe Marrón </t>
  </si>
  <si>
    <t xml:space="preserve">Papel Crepe Morado </t>
  </si>
  <si>
    <t xml:space="preserve">Papel Crepe Naranja </t>
  </si>
  <si>
    <t xml:space="preserve">Papel Crepe Rojo </t>
  </si>
  <si>
    <t xml:space="preserve">Papel Crepe Rosado </t>
  </si>
  <si>
    <t xml:space="preserve">Papel Crepe Verde </t>
  </si>
  <si>
    <t>Papel de construcción</t>
  </si>
  <si>
    <t>Resmas 48/1</t>
  </si>
  <si>
    <t>Resmas 96/1</t>
  </si>
  <si>
    <t xml:space="preserve">Papel para sumadora </t>
  </si>
  <si>
    <t>Papelógrafos</t>
  </si>
  <si>
    <t xml:space="preserve">Libretas 50/1 </t>
  </si>
  <si>
    <t xml:space="preserve">Perforadora de dos hoyos </t>
  </si>
  <si>
    <t xml:space="preserve">Perforadora de tres hoyos/ Unidad </t>
  </si>
  <si>
    <t xml:space="preserve">Pinceles </t>
  </si>
  <si>
    <t xml:space="preserve">Plástico para plastificar </t>
  </si>
  <si>
    <t>Porta lápiz</t>
  </si>
  <si>
    <t>Portada para encuardenar negra</t>
  </si>
  <si>
    <t xml:space="preserve">Portada para encuardernar transparente </t>
  </si>
  <si>
    <t>Post it.  Grandes 3 x 5</t>
  </si>
  <si>
    <t>Post it.  Medianos 3 x 3</t>
  </si>
  <si>
    <t>Post it.  Pequeño 2 x 3</t>
  </si>
  <si>
    <t xml:space="preserve">Reglas </t>
  </si>
  <si>
    <t xml:space="preserve">Resaltadores amarillo </t>
  </si>
  <si>
    <t xml:space="preserve">Resaltadores naranaja  </t>
  </si>
  <si>
    <t xml:space="preserve">Resaltadores rosado </t>
  </si>
  <si>
    <t xml:space="preserve">Resaltadores verde  </t>
  </si>
  <si>
    <t xml:space="preserve">Resaltadores Azul </t>
  </si>
  <si>
    <t>Revistero de Metal</t>
  </si>
  <si>
    <t xml:space="preserve">Rotafolio de metal pequeño </t>
  </si>
  <si>
    <t>Rotafolio de Metal (24*36)</t>
  </si>
  <si>
    <t>Sacapuntas Plástico</t>
  </si>
  <si>
    <t xml:space="preserve">Separadores de carpetas </t>
  </si>
  <si>
    <t>Paquetes 5/1</t>
  </si>
  <si>
    <t xml:space="preserve">Sheets protectors  </t>
  </si>
  <si>
    <t>Paquetes 100/1</t>
  </si>
  <si>
    <t>Silicon líquido</t>
  </si>
  <si>
    <t xml:space="preserve">Sobre Manila Amarillos 8 1/2 x 11. </t>
  </si>
  <si>
    <t xml:space="preserve">Sobre Manila Amarillos 8 1/2 x 14. </t>
  </si>
  <si>
    <t>SOBRE MANILA INAIPI 8 1/2 X 11</t>
  </si>
  <si>
    <t xml:space="preserve">Sobres de cartas blanco </t>
  </si>
  <si>
    <t>Sobres de cartas INAIPI</t>
  </si>
  <si>
    <t>cajas 100/1</t>
  </si>
  <si>
    <t>Sobres de CDs</t>
  </si>
  <si>
    <t xml:space="preserve">Spray Adhesivo 41 onzas </t>
  </si>
  <si>
    <t xml:space="preserve">unidad </t>
  </si>
  <si>
    <t xml:space="preserve">Spray adhesivo 13.57 onzas </t>
  </si>
  <si>
    <t xml:space="preserve">Tape doble cara </t>
  </si>
  <si>
    <t xml:space="preserve">Tijera para Adulto </t>
  </si>
  <si>
    <t>Toner 400 A Negro impresora HP 500</t>
  </si>
  <si>
    <t xml:space="preserve">Toner 119 Negro Cannon MF Multifuncional </t>
  </si>
  <si>
    <t xml:space="preserve">Toner 210 Negro HP 200 </t>
  </si>
  <si>
    <t xml:space="preserve">Toner 211 Azul HP 200 </t>
  </si>
  <si>
    <t>Toner 212 Amarillo HP200</t>
  </si>
  <si>
    <t>Toner 213 Magenta HP 200</t>
  </si>
  <si>
    <t>Toner 131 Magenta HP 200</t>
  </si>
  <si>
    <t>Toner 131 azul HP 200</t>
  </si>
  <si>
    <t xml:space="preserve">Toner 401 Azul HP 500 </t>
  </si>
  <si>
    <t>Toner 402 Amarillo Hp 500</t>
  </si>
  <si>
    <t>Toner 403 Magenta HP 500</t>
  </si>
  <si>
    <t xml:space="preserve">Toner 390 X negro </t>
  </si>
  <si>
    <t>Toner 507 A Azul HP 500</t>
  </si>
  <si>
    <t>Toner 507 A Amarillo HP 500</t>
  </si>
  <si>
    <t>Toner  90 A negro HP 600</t>
  </si>
  <si>
    <t xml:space="preserve">Materiales didácticos profesionales y de desarrollo y accesorios y suministros </t>
  </si>
  <si>
    <t xml:space="preserve">Lápices de colores encerado finos marca Penta </t>
  </si>
  <si>
    <t xml:space="preserve">Lápices de colores encerado finos marca Crayola </t>
  </si>
  <si>
    <t>cajas 8/1</t>
  </si>
  <si>
    <t xml:space="preserve">Pintura Dactilar base agua Amarillo </t>
  </si>
  <si>
    <t xml:space="preserve">Galón </t>
  </si>
  <si>
    <t>Pintura Dactilar base agua Roja</t>
  </si>
  <si>
    <t xml:space="preserve">Pintura Dactilar base agua Azul </t>
  </si>
  <si>
    <t xml:space="preserve">Pintura Dactilar base agua Verde </t>
  </si>
  <si>
    <t xml:space="preserve">Pintura Dactilar base agua Blanca </t>
  </si>
  <si>
    <t xml:space="preserve">Pintura Dactilar base agua Negra </t>
  </si>
  <si>
    <t xml:space="preserve">Mobiliario Institucional, escolar, educativo y accesorios </t>
  </si>
  <si>
    <t>Escritorio (pequeños de profesor)</t>
  </si>
  <si>
    <t>Sillas plástica de adulto</t>
  </si>
  <si>
    <t xml:space="preserve">Suministros de Limpieza </t>
  </si>
  <si>
    <t xml:space="preserve">Ambientador Glade 8 onzas </t>
  </si>
  <si>
    <t xml:space="preserve">Ambientadores para propulsor 6 onzas </t>
  </si>
  <si>
    <t>Brillo verde</t>
  </si>
  <si>
    <t xml:space="preserve">Cepillos de dientes </t>
  </si>
  <si>
    <t xml:space="preserve">Cloro </t>
  </si>
  <si>
    <t xml:space="preserve">Litro </t>
  </si>
  <si>
    <t xml:space="preserve">Desgrasante </t>
  </si>
  <si>
    <t xml:space="preserve">Desinfectante </t>
  </si>
  <si>
    <t>Litro</t>
  </si>
  <si>
    <t>Dispensador automáticos de ambientador</t>
  </si>
  <si>
    <t xml:space="preserve">Enrrollador de manguera </t>
  </si>
  <si>
    <t xml:space="preserve">Escoba de altura (despolvar) </t>
  </si>
  <si>
    <t xml:space="preserve">Escobas con palos </t>
  </si>
  <si>
    <t xml:space="preserve">Escobilla para inodoro </t>
  </si>
  <si>
    <t>esponja de Fregar</t>
  </si>
  <si>
    <t>Espuma de limpiardora 650 ml</t>
  </si>
  <si>
    <t xml:space="preserve">Fundas de baño unidades 18 X 22 </t>
  </si>
  <si>
    <t>Paquetes 25/1</t>
  </si>
  <si>
    <t>Fundas tanque 55 Gln</t>
  </si>
  <si>
    <t>Paquete 100/1</t>
  </si>
  <si>
    <t xml:space="preserve">Guantes de goma </t>
  </si>
  <si>
    <t xml:space="preserve">Par </t>
  </si>
  <si>
    <t xml:space="preserve">Jabón de fregar bola azul </t>
  </si>
  <si>
    <t>Jabón de mano</t>
  </si>
  <si>
    <t xml:space="preserve">Litros </t>
  </si>
  <si>
    <t xml:space="preserve">Limpia inodoro </t>
  </si>
  <si>
    <t xml:space="preserve">Botellas </t>
  </si>
  <si>
    <t xml:space="preserve">Mascarilla desechables  </t>
  </si>
  <si>
    <t xml:space="preserve">Papel de baño Rollo insdustrial </t>
  </si>
  <si>
    <t>Fardos 12/1</t>
  </si>
  <si>
    <t xml:space="preserve">papel de baño Rollo normal </t>
  </si>
  <si>
    <t>Fardos 6/1</t>
  </si>
  <si>
    <t xml:space="preserve">Papel toalla </t>
  </si>
  <si>
    <t>Rastrillos de metal</t>
  </si>
  <si>
    <t xml:space="preserve">Rastrillos plasticos con su palo </t>
  </si>
  <si>
    <t xml:space="preserve">Recogedor de basura con sus palos </t>
  </si>
  <si>
    <t>Removedor de café PAQUETES 500/1</t>
  </si>
  <si>
    <t>Paquetes 500/1</t>
  </si>
  <si>
    <t>Servilleta genérica paquete 400/1</t>
  </si>
  <si>
    <t xml:space="preserve">Suapes </t>
  </si>
  <si>
    <t>Tapas de vasos 4 onzas paquete 50/1</t>
  </si>
  <si>
    <t xml:space="preserve">Vasos 4 onzas paquetes 50/1 </t>
  </si>
  <si>
    <t>Vasos 2 onzas paquetes 100/1</t>
  </si>
  <si>
    <t>Vasos 7 onzas 50/1</t>
  </si>
  <si>
    <t>Zafacón de oficinas</t>
  </si>
  <si>
    <t>Suministros y productos de tratamiento y cuidado del enfermo</t>
  </si>
  <si>
    <t>Lupa  50mm</t>
  </si>
  <si>
    <t>Utensilios de cocina domésticos</t>
  </si>
  <si>
    <t xml:space="preserve">Tabla de planchar </t>
  </si>
  <si>
    <t xml:space="preserve">Bolsas INAIPI Negra </t>
  </si>
  <si>
    <t xml:space="preserve">Bolsas INAIPI Azul </t>
  </si>
  <si>
    <t xml:space="preserve">Botones INAIPI </t>
  </si>
  <si>
    <t xml:space="preserve">Buzón sugerencia INAIPI </t>
  </si>
  <si>
    <t xml:space="preserve">Cable de impresora HP </t>
  </si>
  <si>
    <t xml:space="preserve">Kit </t>
  </si>
  <si>
    <t xml:space="preserve">Encuadernadora </t>
  </si>
  <si>
    <t xml:space="preserve">Faja </t>
  </si>
  <si>
    <t xml:space="preserve">Flyers INAIPI satinado </t>
  </si>
  <si>
    <t xml:space="preserve">Flyers INAIPI Bond </t>
  </si>
  <si>
    <t xml:space="preserve">Globos </t>
  </si>
  <si>
    <t>Gruesas 144/1</t>
  </si>
  <si>
    <t xml:space="preserve">Letrero INAIPI </t>
  </si>
  <si>
    <t xml:space="preserve">Mural informativo grande </t>
  </si>
  <si>
    <t xml:space="preserve">Pedestal </t>
  </si>
  <si>
    <t xml:space="preserve">Plancha </t>
  </si>
  <si>
    <t xml:space="preserve">Podadora de 4 ruedas </t>
  </si>
  <si>
    <t xml:space="preserve">Polo shirt INAIPI XL </t>
  </si>
  <si>
    <t>Sombrilla</t>
  </si>
  <si>
    <t>INVENTARIO MENDOZA RESUMEN</t>
  </si>
  <si>
    <t>Abanicos industriales de pedestal (usados)</t>
  </si>
  <si>
    <t>Nevera pequeña (Thermo)</t>
  </si>
  <si>
    <t>Radio CD Room</t>
  </si>
  <si>
    <t xml:space="preserve">Abrazadera EMT de 1/2 </t>
  </si>
  <si>
    <t>Abrazadera EMT de 3/4</t>
  </si>
  <si>
    <t xml:space="preserve">Adaptador de tinaco </t>
  </si>
  <si>
    <t>Adaptador Hembra PVC de 1¨</t>
  </si>
  <si>
    <t>Adaptador macho PVC de 1/2 ¨</t>
  </si>
  <si>
    <t>Adaptador macho PVC de 1¨</t>
  </si>
  <si>
    <t>Adaptador PVC Hembra de 3¨</t>
  </si>
  <si>
    <t>ALAMBRE 2.5 = No. 12</t>
  </si>
  <si>
    <t>Pie</t>
  </si>
  <si>
    <t>ALAMBRE No. 6</t>
  </si>
  <si>
    <t>ALAMBRE No. 8</t>
  </si>
  <si>
    <t xml:space="preserve">BOMBA LADRONA </t>
  </si>
  <si>
    <t>Bombillo de 150 W</t>
  </si>
  <si>
    <t>Bombillo de 250 W</t>
  </si>
  <si>
    <t>BREAKER 20 AMP.D/2P G.E</t>
  </si>
  <si>
    <t>BREAKER 30 AMP.D/2P G.E</t>
  </si>
  <si>
    <t>BREAKER 40 AMP.D/2P G.E</t>
  </si>
  <si>
    <t xml:space="preserve">BREAKER DE 20 AMP. FINO </t>
  </si>
  <si>
    <t xml:space="preserve">BREAKER DE 40 AMP. FINO </t>
  </si>
  <si>
    <t>CAJA DE BREAKER DE 4 A 8 BREAKER</t>
  </si>
  <si>
    <t>CAJA ELECTRICA  2 X 4 X 3/4</t>
  </si>
  <si>
    <t xml:space="preserve">CANDADOS </t>
  </si>
  <si>
    <t>CEMENTO PVC SUPER LANCO 8OZ</t>
  </si>
  <si>
    <t xml:space="preserve">CERRADURAS SOLDABLES PARA PUERTAS METALICAS </t>
  </si>
  <si>
    <t>CODO PVC DE 1 X 90 PRESION</t>
  </si>
  <si>
    <t>CODO PVC DE 2</t>
  </si>
  <si>
    <t xml:space="preserve">CONDUFLE DE 1 DE PLASTICO </t>
  </si>
  <si>
    <t>CONECTOR LIQUIDO TICHT RECTO 1''</t>
  </si>
  <si>
    <t>CONECTOR LIQUIDO TICHT RECTO 3/4</t>
  </si>
  <si>
    <t xml:space="preserve">COUPLING DE 2 DRENAJE </t>
  </si>
  <si>
    <t xml:space="preserve">COUPLING PVC DE 1 PRESION </t>
  </si>
  <si>
    <t xml:space="preserve">COUPLING PVC DE 1/2 PRESION </t>
  </si>
  <si>
    <t>FOTOCELDA SMART LIFE</t>
  </si>
  <si>
    <t>INTERRUPTOR DOBLE</t>
  </si>
  <si>
    <t>INTERRUPTOR SIMPLE EAGLE</t>
  </si>
  <si>
    <t xml:space="preserve">INTERRUPTOR TRIPLE EAGLE MARFIL </t>
  </si>
  <si>
    <t>LLAVE DE BOLA  DE 3/4 PULG</t>
  </si>
  <si>
    <t>LLAVE DE BOLA PLASTICA DE 1 PULG</t>
  </si>
  <si>
    <t>LLAVE DE BOLA PLASTICA DE 1/2 PULG</t>
  </si>
  <si>
    <t>LLAVE TIRSON DE 24</t>
  </si>
  <si>
    <t xml:space="preserve">MACHETE CON MANGO PLASTICO </t>
  </si>
  <si>
    <t>MANGUERA FLEX DE INODORO  1/2 X 7/8 16''</t>
  </si>
  <si>
    <t>MANGUERA FLEX DE INODORO  7/8 X 3/8 16''</t>
  </si>
  <si>
    <t>MANGUERA FLEX DE INODORO  1/2 X 3/8 16''</t>
  </si>
  <si>
    <t>MANGUERA PARA JARDIN 3/4 X 50 AMERICANA</t>
  </si>
  <si>
    <t>PALETAS(usadas en almacen mendoza y charles )</t>
  </si>
  <si>
    <t xml:space="preserve">PALLET JACK </t>
  </si>
  <si>
    <t xml:space="preserve">PRESION SWITCH DE BOMBA DE AGUA </t>
  </si>
  <si>
    <t xml:space="preserve">PROTECTORES DE TOMA CORRIENTE </t>
  </si>
  <si>
    <t>ROCETA DE PORCELANA</t>
  </si>
  <si>
    <t>SIFON CENCILLO DE 1 1/2 (DE LAVA MANO )</t>
  </si>
  <si>
    <t xml:space="preserve">SIFON DE FREGADO DOBLE </t>
  </si>
  <si>
    <t xml:space="preserve">SIFON ORINAL </t>
  </si>
  <si>
    <t xml:space="preserve">Tanque sisterna </t>
  </si>
  <si>
    <t xml:space="preserve">Tanque tipo tinaco </t>
  </si>
  <si>
    <t>TAPON HEMBRA PVC DE 2´´</t>
  </si>
  <si>
    <t>TAPON HEMBRA PVC DE1 PRESION</t>
  </si>
  <si>
    <t xml:space="preserve">TARUGO PLASTICO 3/8  MAMEY </t>
  </si>
  <si>
    <t>TEE PVC DE 1 X 1 PRESION</t>
  </si>
  <si>
    <t>TEE PVC DE 1/2X1/2 PRESION</t>
  </si>
  <si>
    <t xml:space="preserve">TEFLOAM GRANDE </t>
  </si>
  <si>
    <t xml:space="preserve">TOMA CORRIENTE DOBLE EAGLE </t>
  </si>
  <si>
    <t xml:space="preserve">TORNILO TIRAFONDO HEXAGONAL </t>
  </si>
  <si>
    <t>TUBERA LIQUITALY DE 1(CONDUFLEX DE GOMA )</t>
  </si>
  <si>
    <t>TUBERIA CONDU-FEX DE 3/4 (DE GOMA  )</t>
  </si>
  <si>
    <t>TUBERIA CONDU-FEX DE 3/4 (PLASTICO )</t>
  </si>
  <si>
    <t>TUBERIA LIQUID TICHT DE 3/4 (CONDUFLEX DE GOMA Y METAL)</t>
  </si>
  <si>
    <t xml:space="preserve">TUBO FLUORESCENTE 17 W BEST </t>
  </si>
  <si>
    <t xml:space="preserve">TUBO FLUORESCENTE 32 W SYLVANIA </t>
  </si>
  <si>
    <t>TUBO PVC DE 1/2X19 SCH-40</t>
  </si>
  <si>
    <t>TUBO PVC DE 1X19 SCH-40</t>
  </si>
  <si>
    <t>TUBO PVC DE 3/4X19 SCH-40</t>
  </si>
  <si>
    <t xml:space="preserve">TUBOS PVC USADOS DEL INAIPI </t>
  </si>
  <si>
    <t>Telefonos GrandStream</t>
  </si>
  <si>
    <t xml:space="preserve">Toalla de Baño </t>
  </si>
  <si>
    <t>unidad</t>
  </si>
  <si>
    <t>Carpetas Blanca 3 argollas de 3¨</t>
  </si>
  <si>
    <t>CDs</t>
  </si>
  <si>
    <t>Folder 8 1/2 x 13</t>
  </si>
  <si>
    <t>Grapas standard</t>
  </si>
  <si>
    <t>Cajas 5000/1</t>
  </si>
  <si>
    <t>Papel Crepe crema</t>
  </si>
  <si>
    <t>SOBRE MANILA INAIPI 8 1/2 X 11       100/1</t>
  </si>
  <si>
    <t>paquete</t>
  </si>
  <si>
    <t>SOBRE MANILA INAIPI 8 1/2 X 14       100/1</t>
  </si>
  <si>
    <t>Tabla de Apoyar</t>
  </si>
  <si>
    <t>Alfombra de goma x 4 piezas</t>
  </si>
  <si>
    <t xml:space="preserve">DISEÑO CURRICULAR , NIVEL INICIAL </t>
  </si>
  <si>
    <t>LIBRO CANTAME UNA CANCION CON CD</t>
  </si>
  <si>
    <t>LIBRO COLOR (CD)</t>
  </si>
  <si>
    <t>LIBRO CUENTAME UN CUENTO CON CD</t>
  </si>
  <si>
    <t xml:space="preserve">LIBRO CUENTOS MUSICALES </t>
  </si>
  <si>
    <t xml:space="preserve">LIBRO LA PEQUEÑA ORUGA GLOTONA </t>
  </si>
  <si>
    <t xml:space="preserve">LIBRO LA TIA NANCY CANTA A LOS NIÑOS CON SU GUITARRA </t>
  </si>
  <si>
    <t>LIBRO LA TIA NANCY CANTA VOL. 2</t>
  </si>
  <si>
    <t>LIBRO LA TIA NANCY CANTA VOL.3</t>
  </si>
  <si>
    <t>LIBRO LA TIA NANCY EN NAVIDAD</t>
  </si>
  <si>
    <t xml:space="preserve">LIBRO LOCOS POR EL DEPORTE </t>
  </si>
  <si>
    <t xml:space="preserve">LIBRO MUSICANDO CON MOZART Y LA FLAUTA </t>
  </si>
  <si>
    <t xml:space="preserve">PELOTAS INFLABLES DE CAUCHO </t>
  </si>
  <si>
    <t>PELOTAS MACISAS</t>
  </si>
  <si>
    <t>Zapatos  para niños Y niñas</t>
  </si>
  <si>
    <t>Pares</t>
  </si>
  <si>
    <t xml:space="preserve">Archivos de Oficina Armados </t>
  </si>
  <si>
    <t xml:space="preserve">Archivos de Oficina Desarmados </t>
  </si>
  <si>
    <t>Armarios (Armados )</t>
  </si>
  <si>
    <t>Armarios (Desarmados )</t>
  </si>
  <si>
    <t xml:space="preserve">Escritorio B (GABETAS)                                                                 </t>
  </si>
  <si>
    <t xml:space="preserve">Escritorio B (TOPE)                                                            </t>
  </si>
  <si>
    <t>ESTANTES DE MADERA</t>
  </si>
  <si>
    <t>Sillas de bebe para comer</t>
  </si>
  <si>
    <t xml:space="preserve">CEPILLOS PLANCHITA PLASTICOS </t>
  </si>
  <si>
    <t>Cucharas plásticas, paquetes 25/1</t>
  </si>
  <si>
    <t>Desinfectante en spray</t>
  </si>
  <si>
    <t xml:space="preserve">Detergente en polvo </t>
  </si>
  <si>
    <t xml:space="preserve">Saco de 30 libras </t>
  </si>
  <si>
    <t>Funda de 10 libras</t>
  </si>
  <si>
    <t xml:space="preserve">Escurridor de Piso </t>
  </si>
  <si>
    <t>Fundas tanque 55 Gln 36 x 54</t>
  </si>
  <si>
    <t>Jabón liquido de mano 221 mL</t>
  </si>
  <si>
    <t xml:space="preserve">Lanilla </t>
  </si>
  <si>
    <t xml:space="preserve">Lipina cristales </t>
  </si>
  <si>
    <t>Platos desechables grandes paquetes 25/1</t>
  </si>
  <si>
    <t>Platos desechables pequeños, paquetes 25/1</t>
  </si>
  <si>
    <t>Rastrillo palo largo</t>
  </si>
  <si>
    <t>Servilleta grande 500/1</t>
  </si>
  <si>
    <t xml:space="preserve">Suapers </t>
  </si>
  <si>
    <t>tenedores desechables paquetes 25/1</t>
  </si>
  <si>
    <t>Vasos 3 onzas paquetes 100/1</t>
  </si>
  <si>
    <t>cubeta plastica DE 5 galones</t>
  </si>
  <si>
    <t xml:space="preserve">Vehículos de motor </t>
  </si>
  <si>
    <t>Gomas 245/60R18G055</t>
  </si>
  <si>
    <t>Gomas Achilles 265/70 R16</t>
  </si>
  <si>
    <t>Gomas Achilles P245/70 R16</t>
  </si>
  <si>
    <t>Gomas Toyama 7,50 R16</t>
  </si>
  <si>
    <t xml:space="preserve">BROCHURES INAIPI </t>
  </si>
  <si>
    <t>DIPLOMAS (CERTIFICADOS)</t>
  </si>
  <si>
    <t xml:space="preserve">FORMULARIO COMO FIRMAR </t>
  </si>
  <si>
    <t>FOSFORO PAQUETE 10/1</t>
  </si>
  <si>
    <t>GABINETES DE EXTINTORES</t>
  </si>
  <si>
    <t>GALLETAS SALADAS (VENCIDAS )</t>
  </si>
  <si>
    <t>Sostenedores de globos</t>
  </si>
  <si>
    <t xml:space="preserve">Abanicos industriales de pared </t>
  </si>
  <si>
    <t>Batidor manual</t>
  </si>
  <si>
    <t xml:space="preserve">Exprimidor de naranja. </t>
  </si>
  <si>
    <t>Freezer</t>
  </si>
  <si>
    <t>Nevera Exhibidora</t>
  </si>
  <si>
    <t xml:space="preserve">Extintores Con Sus Gabinetes </t>
  </si>
  <si>
    <t>LONAS 10 X 12 (MAMEY PARA USO DE ALMACENES )</t>
  </si>
  <si>
    <t>Pala con punta redonda</t>
  </si>
  <si>
    <t>Pistola de Regadera (para la manguera)</t>
  </si>
  <si>
    <t>Monitor</t>
  </si>
  <si>
    <t>Pantalla</t>
  </si>
  <si>
    <t xml:space="preserve">Teclado </t>
  </si>
  <si>
    <t>UPS APC BE750G BACK-UPS 450 WATTS</t>
  </si>
  <si>
    <t>Colchas</t>
  </si>
  <si>
    <t>Mamelucos 9 meses</t>
  </si>
  <si>
    <t>Manta de bebé</t>
  </si>
  <si>
    <t>Pañoleta o gorro para cubrir el pelo, material pellon paquete 100/1</t>
  </si>
  <si>
    <t>Toalla de Baño bebé</t>
  </si>
  <si>
    <t>Bordes para paredes paquetes de 10/1</t>
  </si>
  <si>
    <t>Paquete</t>
  </si>
  <si>
    <t>Bordes para paredes paquetes de 12/1</t>
  </si>
  <si>
    <t xml:space="preserve">Brochas </t>
  </si>
  <si>
    <t>Cartulina paquetes 25/1</t>
  </si>
  <si>
    <t>Paquetes</t>
  </si>
  <si>
    <t xml:space="preserve">Cartulina rosada </t>
  </si>
  <si>
    <t>Cinta adhesiva ancha (CAFI)</t>
  </si>
  <si>
    <t>Libretas amarillas grandes 8 1/2 x 11</t>
  </si>
  <si>
    <t>Masilla</t>
  </si>
  <si>
    <t>Mural Corcho y madera</t>
  </si>
  <si>
    <t>Sacapuntas Eléctrico</t>
  </si>
  <si>
    <t xml:space="preserve">Stickers </t>
  </si>
  <si>
    <t xml:space="preserve">Libretas   </t>
  </si>
  <si>
    <t xml:space="preserve">Stickers ( PARA CAFI) </t>
  </si>
  <si>
    <t xml:space="preserve">Hojas </t>
  </si>
  <si>
    <t>TONER HP CE400A NEGRO</t>
  </si>
  <si>
    <t>TONER PHASER 3610 NEGRO</t>
  </si>
  <si>
    <t>Tonner 400 X  negro (HP 500)</t>
  </si>
  <si>
    <t>Ábacos para niños de 1 a 2 años Descubriendo la Caja</t>
  </si>
  <si>
    <t>Ábacos para niños de 3 y 4 años</t>
  </si>
  <si>
    <t>Accesorios para transvasar, llenar y cargar.</t>
  </si>
  <si>
    <t>Paquetes 4/1</t>
  </si>
  <si>
    <t>Alfombras grande 200 centímetros de largo y 150 centímetros de ancho</t>
  </si>
  <si>
    <t>Animales de la Selva Pequeño</t>
  </si>
  <si>
    <t>Atlas del Mundo. Explora los 7 increibles mapas desplegables. (SUSTITUIDO POR MI BARCO )</t>
  </si>
  <si>
    <t xml:space="preserve">Bingo </t>
  </si>
  <si>
    <t>Cajas para Guardar Materiales     (Mediana)</t>
  </si>
  <si>
    <t>Cajas para Guardar Materiales (Pequeña)</t>
  </si>
  <si>
    <t xml:space="preserve">Canastas para lapices y creyones </t>
  </si>
  <si>
    <t>Casa de Muñecas</t>
  </si>
  <si>
    <t>Cubo  causa y efecto para bebes</t>
  </si>
  <si>
    <t xml:space="preserve">Cubo 30 gln con tapa </t>
  </si>
  <si>
    <t xml:space="preserve">Cubo de formas geométricas </t>
  </si>
  <si>
    <t>Cubos apilables de tela</t>
  </si>
  <si>
    <t xml:space="preserve">Cuerdas de saltar </t>
  </si>
  <si>
    <t>Delantal / Mandil</t>
  </si>
  <si>
    <t>Delantal de material plastico</t>
  </si>
  <si>
    <t xml:space="preserve">DISEÑO CURRICULAR , NIVER INICIAL </t>
  </si>
  <si>
    <t>Dominó de Figuras</t>
  </si>
  <si>
    <t>Encajado plano para  3 años</t>
  </si>
  <si>
    <t>Encajados Plástico</t>
  </si>
  <si>
    <t>Encajados triple de madera</t>
  </si>
  <si>
    <t>Goma foami (pliegos 20/1)</t>
  </si>
  <si>
    <t xml:space="preserve">Paquete </t>
  </si>
  <si>
    <t>Gusanito-Túnel con transparencia</t>
  </si>
  <si>
    <t xml:space="preserve">Indios y Vaqueros </t>
  </si>
  <si>
    <t xml:space="preserve">Inodoros portátiles </t>
  </si>
  <si>
    <t xml:space="preserve">Juego Aprendiendo las secuencias </t>
  </si>
  <si>
    <t>Juego de Cocina I</t>
  </si>
  <si>
    <t>Juego de Cocina II</t>
  </si>
  <si>
    <t>JUEGO DE PATIO 1</t>
  </si>
  <si>
    <t>JUEGO DE PATIO 2 (SET)</t>
  </si>
  <si>
    <t>set</t>
  </si>
  <si>
    <t xml:space="preserve">Juego para enhebrar </t>
  </si>
  <si>
    <t>Juego twistter</t>
  </si>
  <si>
    <t>Juegos de Enroscar</t>
  </si>
  <si>
    <t>Juegos de halar o / arrastrar</t>
  </si>
  <si>
    <t>Juegos de Memorias</t>
  </si>
  <si>
    <t>Juegos para ensartar</t>
  </si>
  <si>
    <t>Juguete  con 3 ruedas para montar</t>
  </si>
  <si>
    <t>Juguete carrito  con 4 ruedas para montar</t>
  </si>
  <si>
    <t xml:space="preserve">Kit de Ciencias </t>
  </si>
  <si>
    <t>kit</t>
  </si>
  <si>
    <t>Kit de jardineria</t>
  </si>
  <si>
    <t xml:space="preserve">Kit Instrumentos Musicales o sonoros. </t>
  </si>
  <si>
    <t>Láminas  de Animales de la Granja</t>
  </si>
  <si>
    <t>Láminas  de Animales de la Selva</t>
  </si>
  <si>
    <t>Láminas de grupos Alimenticios</t>
  </si>
  <si>
    <t>Láminas de Oficios y Profesiones</t>
  </si>
  <si>
    <t>Lápices de colores cajas 288</t>
  </si>
  <si>
    <t>cajas 288/1</t>
  </si>
  <si>
    <t>Libro Adivina quien? (It´s a small world. Adivina quien). (SUSTITUIDO POR LOS BUENOS VECINOS )</t>
  </si>
  <si>
    <t>Libro El Niño con Bigotes</t>
  </si>
  <si>
    <t>Libro Mis primeras palabras con texturas. (Mas de 100 palabras y 20 texturas).(SUSTITUIDO POR DE QUIEN ES )</t>
  </si>
  <si>
    <t>LIBRO MIS PRIMERAS PALABRAS ITEM 79(DISESA)</t>
  </si>
  <si>
    <t>Libro Mis primeras palabras. Subtitulos: la ropa y el calzado, La ropa interior, La comida, La ciudad y el colegio, Los juguetes, Los instrumentos musicales, Los oficios y las herramientas.</t>
  </si>
  <si>
    <t>LIBRO MIS PRIMERAS PALABRITAS ITEM 92(DISESA)</t>
  </si>
  <si>
    <t xml:space="preserve">LIBRO TU CUERPO DE LA CABEZA A LOS PIES </t>
  </si>
  <si>
    <t>Libro Zorrito y sus amigos. Un cuento para cantar y bailar. De 2 a 5 años. (trae CD) (RICITOS DE OSO)</t>
  </si>
  <si>
    <t xml:space="preserve">LIBROS DE CUENTO DE TELA </t>
  </si>
  <si>
    <t xml:space="preserve">Libros de cuentos de cartón </t>
  </si>
  <si>
    <t xml:space="preserve">LIBROS DE CUENTOS PLASTICOS </t>
  </si>
  <si>
    <t>Mi gran libro de Fabulas</t>
  </si>
  <si>
    <t>Mi libro de Adivinanzas y trabalenguas</t>
  </si>
  <si>
    <t>Mi mejor libro de Adivinanzas</t>
  </si>
  <si>
    <t>Mi primer libro de Poesias</t>
  </si>
  <si>
    <t xml:space="preserve">Miembros de la  Familia. </t>
  </si>
  <si>
    <t>MUÑECOS DE TRAPO</t>
  </si>
  <si>
    <t xml:space="preserve">Ojitos </t>
  </si>
  <si>
    <t>Paracaídas 3 mts</t>
  </si>
  <si>
    <t>Pelotas Medianas</t>
  </si>
  <si>
    <t>Pinceles # 14</t>
  </si>
  <si>
    <t>Piscina de Pelotas con 400 pelotas</t>
  </si>
  <si>
    <t>Pizarra Mágica</t>
  </si>
  <si>
    <t xml:space="preserve">Revisteros </t>
  </si>
  <si>
    <t>Rompecabezas 16 piezas</t>
  </si>
  <si>
    <t>Rompecabezas figuras del Cuerpo Humano en madera</t>
  </si>
  <si>
    <t>Rompecabezas figuras del Cuerpo Humano en plastico</t>
  </si>
  <si>
    <t xml:space="preserve">Rotulos para materiales y cajones </t>
  </si>
  <si>
    <t>Set Bloques Madera</t>
  </si>
  <si>
    <t>Set Bloques Plásticos</t>
  </si>
  <si>
    <t>Set Bloques Tela</t>
  </si>
  <si>
    <t>SET de 2  muñecas/muñecos</t>
  </si>
  <si>
    <t>Set de conos de colores plasticos</t>
  </si>
  <si>
    <t>Set de Equilibrio de 10 piezas</t>
  </si>
  <si>
    <t>Set de Oficina</t>
  </si>
  <si>
    <t>Set de pelotas</t>
  </si>
  <si>
    <t>Torre de cubos de plástico</t>
  </si>
  <si>
    <t xml:space="preserve">Counter </t>
  </si>
  <si>
    <t xml:space="preserve">Escritorio A      </t>
  </si>
  <si>
    <t xml:space="preserve">Escritorio B Armados </t>
  </si>
  <si>
    <t>Mecedoras</t>
  </si>
  <si>
    <t>Mesas Ajustables (Armadas)</t>
  </si>
  <si>
    <t>Mesas Ajustables (Desarmadas)</t>
  </si>
  <si>
    <t>PBOXBTIME , ACRILIC PROTECTIVE BOX FOR BIOTIME</t>
  </si>
  <si>
    <t xml:space="preserve">Sillas para niños de 3-4 años </t>
  </si>
  <si>
    <t xml:space="preserve">Envases (tanque) </t>
  </si>
  <si>
    <t>Guantes de Jardinería</t>
  </si>
  <si>
    <t>Insecticida orgánico</t>
  </si>
  <si>
    <t>paquetes</t>
  </si>
  <si>
    <t xml:space="preserve">Tijera de podar </t>
  </si>
  <si>
    <t xml:space="preserve">TIJERA P/AVES  </t>
  </si>
  <si>
    <t>Toallas desinfectante 5/1</t>
  </si>
  <si>
    <t>Zafacón  grande con tapa , porta bolsa de basura</t>
  </si>
  <si>
    <t>Zafacón de baños</t>
  </si>
  <si>
    <t>Zafacón plastico sin tapa.</t>
  </si>
  <si>
    <t>Baja-lengua</t>
  </si>
  <si>
    <t>Cajas 200/1</t>
  </si>
  <si>
    <t xml:space="preserve">Bolsa de hielo </t>
  </si>
  <si>
    <t>Camilla</t>
  </si>
  <si>
    <t>Esterilizadores (Envase Plastico)</t>
  </si>
  <si>
    <t>Tallímetro</t>
  </si>
  <si>
    <t>Venda elastica 4 pulgadas 10 cms</t>
  </si>
  <si>
    <t xml:space="preserve">Venda elástica 6 pulgadas 15 cms </t>
  </si>
  <si>
    <t xml:space="preserve">Balanza P/Pesar. </t>
  </si>
  <si>
    <t>Caldero</t>
  </si>
  <si>
    <t>Chaira amoladora</t>
  </si>
  <si>
    <t>Colador chino</t>
  </si>
  <si>
    <t xml:space="preserve">Colador mediano. </t>
  </si>
  <si>
    <t>Cubos para almacenar alimentos</t>
  </si>
  <si>
    <t>Cuchara sólida de 21''</t>
  </si>
  <si>
    <t>Cucharones 2 DE 16 ONZ</t>
  </si>
  <si>
    <t>Cuchillo ,# 6 Carnes</t>
  </si>
  <si>
    <t>CUCHILLOS PLASTICOS</t>
  </si>
  <si>
    <t>Escurridor de pastas</t>
  </si>
  <si>
    <t>Escurridor de platos con tapa</t>
  </si>
  <si>
    <t xml:space="preserve">Espátulas </t>
  </si>
  <si>
    <t>Jarra</t>
  </si>
  <si>
    <t>Lebrillos</t>
  </si>
  <si>
    <t>Pinza</t>
  </si>
  <si>
    <t xml:space="preserve">Platos Cromados para adultos </t>
  </si>
  <si>
    <t>Platos Cromados para niños</t>
  </si>
  <si>
    <t xml:space="preserve">Sartén de freír </t>
  </si>
  <si>
    <t xml:space="preserve">Secador de lechuga </t>
  </si>
  <si>
    <t>Set de canastas 4/1</t>
  </si>
  <si>
    <t xml:space="preserve">Set de Cucharas Para Medir </t>
  </si>
  <si>
    <t xml:space="preserve">Set de Cucharas, tenedores y cuchillos pequeños para los niños (2 a 5 años en plastico ) </t>
  </si>
  <si>
    <t>Soperitas cromadas pequeñas  11 Onz.</t>
  </si>
  <si>
    <t>Soperitas cromadas pequeñas  15 Onz.</t>
  </si>
  <si>
    <t xml:space="preserve">Tabla de picar </t>
  </si>
  <si>
    <t xml:space="preserve">Vasos bebe antiderrame </t>
  </si>
  <si>
    <t xml:space="preserve">Vasos cromados pequeño </t>
  </si>
  <si>
    <t xml:space="preserve">BT-BTIME </t>
  </si>
  <si>
    <t>Regadera</t>
  </si>
  <si>
    <t>Reloj</t>
  </si>
  <si>
    <t xml:space="preserve">INVENTARIO </t>
  </si>
  <si>
    <t xml:space="preserve">INVENTARIO  </t>
  </si>
  <si>
    <t>INVENTARIO CHARLES RESUMEN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</si>
</sst>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C0A]d&quot; de &quot;mmmm&quot; de &quot;yyyy;@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Franklin Gothic Book"/>
      <family val="2"/>
    </font>
    <font>
      <b/>
      <sz val="12"/>
      <color theme="1"/>
      <name val="Franklin Gothic Book"/>
      <family val="2"/>
    </font>
    <font>
      <sz val="11"/>
      <color theme="1"/>
      <name val="Franklin Gothic Book"/>
      <family val="2"/>
    </font>
    <font>
      <sz val="12"/>
      <name val="Franklin Gothic Book"/>
      <family val="2"/>
    </font>
    <font>
      <sz val="12"/>
      <color theme="1"/>
      <name val="Franklin Gothic Book"/>
      <family val="2"/>
    </font>
    <font>
      <sz val="11"/>
      <name val="Franklin Gothic Book"/>
      <family val="2"/>
    </font>
    <font>
      <b/>
      <sz val="11"/>
      <color theme="1"/>
      <name val="Franklin Gothic Book"/>
      <family val="2"/>
    </font>
    <font>
      <b/>
      <sz val="12"/>
      <color rgb="FFFF0000"/>
      <name val="Franklin Gothic Book"/>
      <family val="2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2" xfId="0" applyNumberFormat="1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0" fontId="3" fillId="0" borderId="0" xfId="0" applyFont="1"/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0</xdr:row>
      <xdr:rowOff>104775</xdr:rowOff>
    </xdr:from>
    <xdr:ext cx="1761752" cy="666150"/>
    <xdr:pic>
      <xdr:nvPicPr>
        <xdr:cNvPr id="2" name="1 Imagen" descr="lOGI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28875" y="104775"/>
          <a:ext cx="1761752" cy="666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57150</xdr:rowOff>
    </xdr:from>
    <xdr:ext cx="1761752" cy="666150"/>
    <xdr:pic>
      <xdr:nvPicPr>
        <xdr:cNvPr id="2" name="1 Imagen" descr="lOGI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43100" y="57150"/>
          <a:ext cx="1761752" cy="666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0</xdr:row>
      <xdr:rowOff>57150</xdr:rowOff>
    </xdr:from>
    <xdr:ext cx="1761752" cy="666150"/>
    <xdr:pic>
      <xdr:nvPicPr>
        <xdr:cNvPr id="2" name="1 Imagen" descr="lOGI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28825" y="57150"/>
          <a:ext cx="1761752" cy="666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3"/>
  <sheetViews>
    <sheetView topLeftCell="A2" zoomScaleNormal="100" workbookViewId="0">
      <selection activeCell="A2" sqref="A2:E2"/>
    </sheetView>
  </sheetViews>
  <sheetFormatPr baseColWidth="10" defaultColWidth="11.42578125" defaultRowHeight="15" x14ac:dyDescent="0.25"/>
  <cols>
    <col min="1" max="1" width="29.5703125" customWidth="1"/>
    <col min="2" max="2" width="26.42578125" customWidth="1"/>
    <col min="3" max="3" width="23.85546875" customWidth="1"/>
    <col min="4" max="4" width="17" hidden="1" customWidth="1"/>
    <col min="5" max="5" width="22.7109375" customWidth="1"/>
  </cols>
  <sheetData>
    <row r="1" spans="1:5" ht="66" customHeight="1" x14ac:dyDescent="0.25"/>
    <row r="2" spans="1:5" ht="19.5" x14ac:dyDescent="0.35">
      <c r="A2" s="26" t="s">
        <v>0</v>
      </c>
      <c r="B2" s="26"/>
      <c r="C2" s="26"/>
      <c r="D2" s="26"/>
      <c r="E2" s="26"/>
    </row>
    <row r="3" spans="1:5" ht="16.5" x14ac:dyDescent="0.3">
      <c r="A3" s="27" t="s">
        <v>1</v>
      </c>
      <c r="B3" s="27"/>
      <c r="C3" s="27"/>
      <c r="D3" s="27"/>
      <c r="E3" s="27"/>
    </row>
    <row r="4" spans="1:5" ht="15.75" x14ac:dyDescent="0.3">
      <c r="A4" s="28">
        <v>42767</v>
      </c>
      <c r="B4" s="28"/>
      <c r="C4" s="28"/>
      <c r="D4" s="28"/>
      <c r="E4" s="28"/>
    </row>
    <row r="6" spans="1:5" ht="15" customHeight="1" x14ac:dyDescent="0.25">
      <c r="A6" s="1" t="s">
        <v>3</v>
      </c>
      <c r="B6" s="1" t="s">
        <v>4</v>
      </c>
      <c r="C6" s="1" t="s">
        <v>5</v>
      </c>
      <c r="D6" s="1" t="s">
        <v>6</v>
      </c>
      <c r="E6" s="1" t="s">
        <v>616</v>
      </c>
    </row>
    <row r="7" spans="1:5" ht="39.950000000000003" customHeight="1" x14ac:dyDescent="0.3">
      <c r="A7" s="2" t="s">
        <v>7</v>
      </c>
      <c r="B7" s="3" t="s">
        <v>8</v>
      </c>
      <c r="C7" s="4" t="s">
        <v>9</v>
      </c>
      <c r="D7" s="5">
        <v>2</v>
      </c>
      <c r="E7" s="5">
        <f t="shared" ref="E7:E70" si="0">D7-DB7</f>
        <v>2</v>
      </c>
    </row>
    <row r="8" spans="1:5" ht="39.950000000000003" customHeight="1" x14ac:dyDescent="0.3">
      <c r="A8" s="2" t="s">
        <v>7</v>
      </c>
      <c r="B8" s="3" t="s">
        <v>10</v>
      </c>
      <c r="C8" s="4" t="s">
        <v>9</v>
      </c>
      <c r="D8" s="5">
        <v>1</v>
      </c>
      <c r="E8" s="5">
        <f t="shared" si="0"/>
        <v>1</v>
      </c>
    </row>
    <row r="9" spans="1:5" ht="39.950000000000003" customHeight="1" x14ac:dyDescent="0.3">
      <c r="A9" s="2" t="s">
        <v>7</v>
      </c>
      <c r="B9" s="6" t="s">
        <v>11</v>
      </c>
      <c r="C9" s="4" t="s">
        <v>9</v>
      </c>
      <c r="D9" s="5">
        <v>1</v>
      </c>
      <c r="E9" s="5">
        <f t="shared" si="0"/>
        <v>1</v>
      </c>
    </row>
    <row r="10" spans="1:5" ht="39.950000000000003" customHeight="1" x14ac:dyDescent="0.3">
      <c r="A10" s="2" t="s">
        <v>7</v>
      </c>
      <c r="B10" s="3" t="s">
        <v>12</v>
      </c>
      <c r="C10" s="7" t="s">
        <v>9</v>
      </c>
      <c r="D10" s="5">
        <v>1</v>
      </c>
      <c r="E10" s="5">
        <f t="shared" si="0"/>
        <v>1</v>
      </c>
    </row>
    <row r="11" spans="1:5" ht="39.950000000000003" customHeight="1" x14ac:dyDescent="0.3">
      <c r="A11" s="2" t="s">
        <v>7</v>
      </c>
      <c r="B11" s="7" t="s">
        <v>13</v>
      </c>
      <c r="C11" s="4" t="s">
        <v>9</v>
      </c>
      <c r="D11" s="5">
        <v>1</v>
      </c>
      <c r="E11" s="5">
        <f t="shared" si="0"/>
        <v>1</v>
      </c>
    </row>
    <row r="12" spans="1:5" ht="39.950000000000003" customHeight="1" x14ac:dyDescent="0.3">
      <c r="A12" s="2" t="s">
        <v>7</v>
      </c>
      <c r="B12" s="6" t="s">
        <v>14</v>
      </c>
      <c r="C12" s="4" t="s">
        <v>9</v>
      </c>
      <c r="D12" s="5">
        <v>1</v>
      </c>
      <c r="E12" s="5">
        <f t="shared" si="0"/>
        <v>1</v>
      </c>
    </row>
    <row r="13" spans="1:5" ht="39.950000000000003" customHeight="1" x14ac:dyDescent="0.3">
      <c r="A13" s="2" t="s">
        <v>7</v>
      </c>
      <c r="B13" s="3" t="s">
        <v>15</v>
      </c>
      <c r="C13" s="4" t="s">
        <v>9</v>
      </c>
      <c r="D13" s="5">
        <v>1</v>
      </c>
      <c r="E13" s="5">
        <f t="shared" si="0"/>
        <v>1</v>
      </c>
    </row>
    <row r="14" spans="1:5" ht="39.950000000000003" customHeight="1" x14ac:dyDescent="0.3">
      <c r="A14" s="2" t="s">
        <v>16</v>
      </c>
      <c r="B14" s="7" t="s">
        <v>17</v>
      </c>
      <c r="C14" s="7" t="s">
        <v>9</v>
      </c>
      <c r="D14" s="5">
        <v>3</v>
      </c>
      <c r="E14" s="5">
        <f t="shared" si="0"/>
        <v>3</v>
      </c>
    </row>
    <row r="15" spans="1:5" ht="39.950000000000003" customHeight="1" x14ac:dyDescent="0.3">
      <c r="A15" s="2" t="s">
        <v>16</v>
      </c>
      <c r="B15" s="7" t="s">
        <v>18</v>
      </c>
      <c r="C15" s="7" t="s">
        <v>9</v>
      </c>
      <c r="D15" s="5"/>
      <c r="E15" s="5">
        <f t="shared" si="0"/>
        <v>0</v>
      </c>
    </row>
    <row r="16" spans="1:5" ht="39.950000000000003" customHeight="1" x14ac:dyDescent="0.3">
      <c r="A16" s="2" t="s">
        <v>16</v>
      </c>
      <c r="B16" s="7" t="s">
        <v>19</v>
      </c>
      <c r="C16" s="7" t="s">
        <v>9</v>
      </c>
      <c r="D16" s="5">
        <v>245</v>
      </c>
      <c r="E16" s="5">
        <f t="shared" si="0"/>
        <v>245</v>
      </c>
    </row>
    <row r="17" spans="1:5" ht="39.950000000000003" customHeight="1" x14ac:dyDescent="0.3">
      <c r="A17" s="2" t="s">
        <v>16</v>
      </c>
      <c r="B17" s="7" t="s">
        <v>20</v>
      </c>
      <c r="C17" s="7" t="s">
        <v>9</v>
      </c>
      <c r="D17" s="5">
        <v>72</v>
      </c>
      <c r="E17" s="5">
        <f t="shared" si="0"/>
        <v>72</v>
      </c>
    </row>
    <row r="18" spans="1:5" ht="39.950000000000003" customHeight="1" x14ac:dyDescent="0.3">
      <c r="A18" s="2" t="s">
        <v>16</v>
      </c>
      <c r="B18" s="7" t="s">
        <v>21</v>
      </c>
      <c r="C18" s="7" t="s">
        <v>9</v>
      </c>
      <c r="D18" s="5">
        <v>37</v>
      </c>
      <c r="E18" s="5">
        <f t="shared" si="0"/>
        <v>37</v>
      </c>
    </row>
    <row r="19" spans="1:5" ht="39.950000000000003" customHeight="1" x14ac:dyDescent="0.3">
      <c r="A19" s="2" t="s">
        <v>16</v>
      </c>
      <c r="B19" s="7" t="s">
        <v>22</v>
      </c>
      <c r="C19" s="7" t="s">
        <v>9</v>
      </c>
      <c r="D19" s="5">
        <v>22</v>
      </c>
      <c r="E19" s="5">
        <f t="shared" si="0"/>
        <v>22</v>
      </c>
    </row>
    <row r="20" spans="1:5" ht="39.950000000000003" customHeight="1" x14ac:dyDescent="0.3">
      <c r="A20" s="8" t="s">
        <v>23</v>
      </c>
      <c r="B20" s="9" t="s">
        <v>24</v>
      </c>
      <c r="C20" s="4" t="s">
        <v>9</v>
      </c>
      <c r="D20" s="5">
        <v>5</v>
      </c>
      <c r="E20" s="10">
        <f t="shared" si="0"/>
        <v>5</v>
      </c>
    </row>
    <row r="21" spans="1:5" ht="39.950000000000003" customHeight="1" x14ac:dyDescent="0.3">
      <c r="A21" s="8" t="s">
        <v>23</v>
      </c>
      <c r="B21" s="11" t="s">
        <v>25</v>
      </c>
      <c r="C21" s="7" t="s">
        <v>26</v>
      </c>
      <c r="D21" s="5">
        <v>1</v>
      </c>
      <c r="E21" s="10">
        <f t="shared" si="0"/>
        <v>1</v>
      </c>
    </row>
    <row r="22" spans="1:5" ht="39.950000000000003" customHeight="1" x14ac:dyDescent="0.3">
      <c r="A22" s="8" t="s">
        <v>23</v>
      </c>
      <c r="B22" s="11" t="s">
        <v>27</v>
      </c>
      <c r="C22" s="7" t="s">
        <v>28</v>
      </c>
      <c r="D22" s="5">
        <v>1</v>
      </c>
      <c r="E22" s="10">
        <f t="shared" si="0"/>
        <v>1</v>
      </c>
    </row>
    <row r="23" spans="1:5" ht="39.950000000000003" customHeight="1" x14ac:dyDescent="0.3">
      <c r="A23" s="8" t="s">
        <v>23</v>
      </c>
      <c r="B23" s="11" t="s">
        <v>29</v>
      </c>
      <c r="C23" s="7" t="s">
        <v>9</v>
      </c>
      <c r="D23" s="5">
        <v>3</v>
      </c>
      <c r="E23" s="10">
        <f t="shared" si="0"/>
        <v>3</v>
      </c>
    </row>
    <row r="24" spans="1:5" ht="39.950000000000003" customHeight="1" x14ac:dyDescent="0.3">
      <c r="A24" s="8" t="s">
        <v>23</v>
      </c>
      <c r="B24" s="11" t="s">
        <v>30</v>
      </c>
      <c r="C24" s="7" t="s">
        <v>9</v>
      </c>
      <c r="D24" s="5">
        <v>4</v>
      </c>
      <c r="E24" s="10">
        <f t="shared" si="0"/>
        <v>4</v>
      </c>
    </row>
    <row r="25" spans="1:5" ht="39.950000000000003" customHeight="1" x14ac:dyDescent="0.3">
      <c r="A25" s="8" t="s">
        <v>23</v>
      </c>
      <c r="B25" s="11" t="s">
        <v>31</v>
      </c>
      <c r="C25" s="7" t="s">
        <v>9</v>
      </c>
      <c r="D25" s="5">
        <v>6</v>
      </c>
      <c r="E25" s="10">
        <f t="shared" si="0"/>
        <v>6</v>
      </c>
    </row>
    <row r="26" spans="1:5" ht="39.950000000000003" customHeight="1" x14ac:dyDescent="0.3">
      <c r="A26" s="8" t="s">
        <v>23</v>
      </c>
      <c r="B26" s="9" t="s">
        <v>32</v>
      </c>
      <c r="C26" s="4" t="s">
        <v>9</v>
      </c>
      <c r="D26" s="5">
        <v>1</v>
      </c>
      <c r="E26" s="10">
        <f t="shared" si="0"/>
        <v>1</v>
      </c>
    </row>
    <row r="27" spans="1:5" ht="39.950000000000003" customHeight="1" x14ac:dyDescent="0.3">
      <c r="A27" s="8" t="s">
        <v>23</v>
      </c>
      <c r="B27" s="9" t="s">
        <v>33</v>
      </c>
      <c r="C27" s="4" t="s">
        <v>9</v>
      </c>
      <c r="D27" s="5">
        <v>4</v>
      </c>
      <c r="E27" s="10">
        <f t="shared" si="0"/>
        <v>4</v>
      </c>
    </row>
    <row r="28" spans="1:5" ht="39.950000000000003" customHeight="1" x14ac:dyDescent="0.3">
      <c r="A28" s="8" t="s">
        <v>23</v>
      </c>
      <c r="B28" s="9" t="s">
        <v>34</v>
      </c>
      <c r="C28" s="4" t="s">
        <v>9</v>
      </c>
      <c r="D28" s="5">
        <v>4</v>
      </c>
      <c r="E28" s="10">
        <f t="shared" si="0"/>
        <v>4</v>
      </c>
    </row>
    <row r="29" spans="1:5" ht="39.950000000000003" customHeight="1" x14ac:dyDescent="0.3">
      <c r="A29" s="8" t="s">
        <v>23</v>
      </c>
      <c r="B29" s="9" t="s">
        <v>35</v>
      </c>
      <c r="C29" s="4" t="s">
        <v>9</v>
      </c>
      <c r="D29" s="5">
        <v>4</v>
      </c>
      <c r="E29" s="10">
        <f t="shared" si="0"/>
        <v>4</v>
      </c>
    </row>
    <row r="30" spans="1:5" ht="39.950000000000003" customHeight="1" x14ac:dyDescent="0.3">
      <c r="A30" s="8" t="s">
        <v>23</v>
      </c>
      <c r="B30" s="9" t="s">
        <v>36</v>
      </c>
      <c r="C30" s="12" t="s">
        <v>9</v>
      </c>
      <c r="D30" s="10">
        <v>4</v>
      </c>
      <c r="E30" s="10">
        <f t="shared" si="0"/>
        <v>4</v>
      </c>
    </row>
    <row r="31" spans="1:5" ht="39.950000000000003" customHeight="1" x14ac:dyDescent="0.3">
      <c r="A31" s="8" t="s">
        <v>23</v>
      </c>
      <c r="B31" s="11" t="s">
        <v>37</v>
      </c>
      <c r="C31" s="12" t="s">
        <v>9</v>
      </c>
      <c r="D31" s="10">
        <v>4</v>
      </c>
      <c r="E31" s="10">
        <f t="shared" si="0"/>
        <v>4</v>
      </c>
    </row>
    <row r="32" spans="1:5" ht="39.950000000000003" customHeight="1" x14ac:dyDescent="0.3">
      <c r="A32" s="8" t="s">
        <v>38</v>
      </c>
      <c r="B32" s="11" t="s">
        <v>39</v>
      </c>
      <c r="C32" s="7" t="s">
        <v>9</v>
      </c>
      <c r="D32" s="5">
        <v>41</v>
      </c>
      <c r="E32" s="10">
        <f t="shared" si="0"/>
        <v>41</v>
      </c>
    </row>
    <row r="33" spans="1:5" ht="39.950000000000003" customHeight="1" x14ac:dyDescent="0.3">
      <c r="A33" s="8" t="s">
        <v>38</v>
      </c>
      <c r="B33" s="11" t="s">
        <v>40</v>
      </c>
      <c r="C33" s="7" t="s">
        <v>9</v>
      </c>
      <c r="D33" s="5">
        <v>1</v>
      </c>
      <c r="E33" s="10">
        <f t="shared" si="0"/>
        <v>1</v>
      </c>
    </row>
    <row r="34" spans="1:5" ht="39.950000000000003" customHeight="1" x14ac:dyDescent="0.3">
      <c r="A34" s="8" t="s">
        <v>41</v>
      </c>
      <c r="B34" s="11" t="s">
        <v>42</v>
      </c>
      <c r="C34" s="7" t="s">
        <v>9</v>
      </c>
      <c r="D34" s="5">
        <v>2</v>
      </c>
      <c r="E34" s="10">
        <f t="shared" si="0"/>
        <v>2</v>
      </c>
    </row>
    <row r="35" spans="1:5" ht="39.950000000000003" customHeight="1" x14ac:dyDescent="0.3">
      <c r="A35" s="8" t="s">
        <v>41</v>
      </c>
      <c r="B35" s="11" t="s">
        <v>43</v>
      </c>
      <c r="C35" s="7" t="s">
        <v>9</v>
      </c>
      <c r="D35" s="5">
        <v>6</v>
      </c>
      <c r="E35" s="10">
        <f t="shared" si="0"/>
        <v>6</v>
      </c>
    </row>
    <row r="36" spans="1:5" ht="39.950000000000003" customHeight="1" x14ac:dyDescent="0.3">
      <c r="A36" s="8" t="s">
        <v>41</v>
      </c>
      <c r="B36" s="11" t="s">
        <v>44</v>
      </c>
      <c r="C36" s="11" t="s">
        <v>9</v>
      </c>
      <c r="D36" s="10">
        <v>99</v>
      </c>
      <c r="E36" s="10">
        <f t="shared" si="0"/>
        <v>99</v>
      </c>
    </row>
    <row r="37" spans="1:5" ht="39.950000000000003" customHeight="1" x14ac:dyDescent="0.3">
      <c r="A37" s="8" t="s">
        <v>41</v>
      </c>
      <c r="B37" s="13" t="s">
        <v>45</v>
      </c>
      <c r="C37" s="12" t="s">
        <v>46</v>
      </c>
      <c r="D37" s="10">
        <v>225</v>
      </c>
      <c r="E37" s="10">
        <f t="shared" si="0"/>
        <v>225</v>
      </c>
    </row>
    <row r="38" spans="1:5" ht="39.950000000000003" customHeight="1" x14ac:dyDescent="0.3">
      <c r="A38" s="8" t="s">
        <v>41</v>
      </c>
      <c r="B38" s="11" t="s">
        <v>47</v>
      </c>
      <c r="C38" s="12" t="s">
        <v>9</v>
      </c>
      <c r="D38" s="10">
        <v>1</v>
      </c>
      <c r="E38" s="10">
        <f t="shared" si="0"/>
        <v>1</v>
      </c>
    </row>
    <row r="39" spans="1:5" ht="39.950000000000003" customHeight="1" x14ac:dyDescent="0.3">
      <c r="A39" s="8" t="s">
        <v>48</v>
      </c>
      <c r="B39" s="11" t="s">
        <v>49</v>
      </c>
      <c r="C39" s="7" t="s">
        <v>9</v>
      </c>
      <c r="D39" s="5">
        <v>21</v>
      </c>
      <c r="E39" s="10">
        <f t="shared" si="0"/>
        <v>21</v>
      </c>
    </row>
    <row r="40" spans="1:5" ht="39.950000000000003" customHeight="1" x14ac:dyDescent="0.3">
      <c r="A40" s="8" t="s">
        <v>48</v>
      </c>
      <c r="B40" s="11" t="s">
        <v>50</v>
      </c>
      <c r="C40" s="7" t="s">
        <v>9</v>
      </c>
      <c r="D40" s="5">
        <v>13</v>
      </c>
      <c r="E40" s="10">
        <f t="shared" si="0"/>
        <v>13</v>
      </c>
    </row>
    <row r="41" spans="1:5" ht="39.950000000000003" customHeight="1" x14ac:dyDescent="0.3">
      <c r="A41" s="8" t="s">
        <v>48</v>
      </c>
      <c r="B41" s="11" t="s">
        <v>51</v>
      </c>
      <c r="C41" s="7" t="s">
        <v>9</v>
      </c>
      <c r="D41" s="5">
        <v>103</v>
      </c>
      <c r="E41" s="10">
        <f t="shared" si="0"/>
        <v>103</v>
      </c>
    </row>
    <row r="42" spans="1:5" ht="39.950000000000003" customHeight="1" x14ac:dyDescent="0.3">
      <c r="A42" s="8" t="s">
        <v>48</v>
      </c>
      <c r="B42" s="11" t="s">
        <v>52</v>
      </c>
      <c r="C42" s="7" t="s">
        <v>9</v>
      </c>
      <c r="D42" s="5">
        <v>6</v>
      </c>
      <c r="E42" s="10">
        <f t="shared" si="0"/>
        <v>6</v>
      </c>
    </row>
    <row r="43" spans="1:5" ht="39.950000000000003" customHeight="1" x14ac:dyDescent="0.3">
      <c r="A43" s="8" t="s">
        <v>48</v>
      </c>
      <c r="B43" s="11" t="s">
        <v>53</v>
      </c>
      <c r="C43" s="7" t="s">
        <v>9</v>
      </c>
      <c r="D43" s="5">
        <v>1</v>
      </c>
      <c r="E43" s="10">
        <f t="shared" si="0"/>
        <v>1</v>
      </c>
    </row>
    <row r="44" spans="1:5" ht="39.950000000000003" customHeight="1" x14ac:dyDescent="0.3">
      <c r="A44" s="14" t="s">
        <v>54</v>
      </c>
      <c r="B44" s="11" t="s">
        <v>55</v>
      </c>
      <c r="C44" s="12" t="s">
        <v>9</v>
      </c>
      <c r="D44" s="10">
        <v>42</v>
      </c>
      <c r="E44" s="10">
        <f t="shared" si="0"/>
        <v>42</v>
      </c>
    </row>
    <row r="45" spans="1:5" ht="39.950000000000003" customHeight="1" x14ac:dyDescent="0.25">
      <c r="A45" s="15" t="s">
        <v>56</v>
      </c>
      <c r="B45" s="11" t="s">
        <v>57</v>
      </c>
      <c r="C45" s="7" t="s">
        <v>58</v>
      </c>
      <c r="D45" s="5">
        <v>39</v>
      </c>
      <c r="E45" s="10">
        <f t="shared" si="0"/>
        <v>39</v>
      </c>
    </row>
    <row r="46" spans="1:5" ht="39.950000000000003" customHeight="1" x14ac:dyDescent="0.25">
      <c r="A46" s="15" t="s">
        <v>56</v>
      </c>
      <c r="B46" s="11" t="s">
        <v>59</v>
      </c>
      <c r="C46" s="7" t="s">
        <v>9</v>
      </c>
      <c r="D46" s="5">
        <v>18</v>
      </c>
      <c r="E46" s="10">
        <f t="shared" si="0"/>
        <v>18</v>
      </c>
    </row>
    <row r="47" spans="1:5" ht="39.950000000000003" customHeight="1" x14ac:dyDescent="0.25">
      <c r="A47" s="15" t="s">
        <v>56</v>
      </c>
      <c r="B47" s="11" t="s">
        <v>60</v>
      </c>
      <c r="C47" s="7" t="s">
        <v>61</v>
      </c>
      <c r="D47" s="5">
        <v>157</v>
      </c>
      <c r="E47" s="10">
        <f t="shared" si="0"/>
        <v>157</v>
      </c>
    </row>
    <row r="48" spans="1:5" ht="39.950000000000003" customHeight="1" x14ac:dyDescent="0.25">
      <c r="A48" s="15" t="s">
        <v>56</v>
      </c>
      <c r="B48" s="11" t="s">
        <v>62</v>
      </c>
      <c r="C48" s="7" t="s">
        <v>9</v>
      </c>
      <c r="D48" s="5">
        <v>6000</v>
      </c>
      <c r="E48" s="10">
        <f t="shared" si="0"/>
        <v>6000</v>
      </c>
    </row>
    <row r="49" spans="1:5" ht="39.950000000000003" customHeight="1" x14ac:dyDescent="0.25">
      <c r="A49" s="15" t="s">
        <v>56</v>
      </c>
      <c r="B49" s="11" t="s">
        <v>63</v>
      </c>
      <c r="C49" s="7" t="s">
        <v>9</v>
      </c>
      <c r="D49" s="5">
        <v>390</v>
      </c>
      <c r="E49" s="10">
        <f t="shared" si="0"/>
        <v>390</v>
      </c>
    </row>
    <row r="50" spans="1:5" ht="39.950000000000003" customHeight="1" x14ac:dyDescent="0.25">
      <c r="A50" s="15" t="s">
        <v>56</v>
      </c>
      <c r="B50" s="11" t="s">
        <v>64</v>
      </c>
      <c r="C50" s="7" t="s">
        <v>9</v>
      </c>
      <c r="D50" s="5">
        <v>7920</v>
      </c>
      <c r="E50" s="10">
        <f t="shared" si="0"/>
        <v>7920</v>
      </c>
    </row>
    <row r="51" spans="1:5" ht="39.950000000000003" customHeight="1" x14ac:dyDescent="0.25">
      <c r="A51" s="15" t="s">
        <v>56</v>
      </c>
      <c r="B51" s="11" t="s">
        <v>65</v>
      </c>
      <c r="C51" s="7" t="s">
        <v>9</v>
      </c>
      <c r="D51" s="5">
        <v>116</v>
      </c>
      <c r="E51" s="10">
        <f t="shared" si="0"/>
        <v>116</v>
      </c>
    </row>
    <row r="52" spans="1:5" ht="39.950000000000003" customHeight="1" x14ac:dyDescent="0.25">
      <c r="A52" s="15" t="s">
        <v>56</v>
      </c>
      <c r="B52" s="11" t="s">
        <v>66</v>
      </c>
      <c r="C52" s="7" t="s">
        <v>9</v>
      </c>
      <c r="D52" s="5">
        <v>19</v>
      </c>
      <c r="E52" s="10">
        <f t="shared" si="0"/>
        <v>19</v>
      </c>
    </row>
    <row r="53" spans="1:5" ht="39.950000000000003" customHeight="1" x14ac:dyDescent="0.25">
      <c r="A53" s="15" t="s">
        <v>56</v>
      </c>
      <c r="B53" s="11" t="s">
        <v>67</v>
      </c>
      <c r="C53" s="7" t="s">
        <v>9</v>
      </c>
      <c r="D53" s="5">
        <v>548</v>
      </c>
      <c r="E53" s="10">
        <f t="shared" si="0"/>
        <v>548</v>
      </c>
    </row>
    <row r="54" spans="1:5" ht="39.950000000000003" customHeight="1" x14ac:dyDescent="0.25">
      <c r="A54" s="15" t="s">
        <v>56</v>
      </c>
      <c r="B54" s="11" t="s">
        <v>68</v>
      </c>
      <c r="C54" s="7" t="s">
        <v>9</v>
      </c>
      <c r="D54" s="5">
        <v>3</v>
      </c>
      <c r="E54" s="10">
        <f t="shared" si="0"/>
        <v>3</v>
      </c>
    </row>
    <row r="55" spans="1:5" ht="39.950000000000003" customHeight="1" x14ac:dyDescent="0.25">
      <c r="A55" s="15" t="s">
        <v>56</v>
      </c>
      <c r="B55" s="11" t="s">
        <v>69</v>
      </c>
      <c r="C55" s="7" t="s">
        <v>9</v>
      </c>
      <c r="D55" s="5">
        <v>306</v>
      </c>
      <c r="E55" s="10">
        <f t="shared" si="0"/>
        <v>306</v>
      </c>
    </row>
    <row r="56" spans="1:5" ht="39.950000000000003" customHeight="1" x14ac:dyDescent="0.25">
      <c r="A56" s="15" t="s">
        <v>56</v>
      </c>
      <c r="B56" s="11" t="s">
        <v>70</v>
      </c>
      <c r="C56" s="7" t="s">
        <v>9</v>
      </c>
      <c r="D56" s="5">
        <v>77</v>
      </c>
      <c r="E56" s="10">
        <f t="shared" si="0"/>
        <v>77</v>
      </c>
    </row>
    <row r="57" spans="1:5" ht="39.950000000000003" customHeight="1" x14ac:dyDescent="0.25">
      <c r="A57" s="15" t="s">
        <v>56</v>
      </c>
      <c r="B57" s="11" t="s">
        <v>71</v>
      </c>
      <c r="C57" s="7" t="s">
        <v>9</v>
      </c>
      <c r="D57" s="5">
        <v>91</v>
      </c>
      <c r="E57" s="10">
        <f t="shared" si="0"/>
        <v>91</v>
      </c>
    </row>
    <row r="58" spans="1:5" ht="39.950000000000003" customHeight="1" x14ac:dyDescent="0.25">
      <c r="A58" s="15" t="s">
        <v>56</v>
      </c>
      <c r="B58" s="9" t="s">
        <v>72</v>
      </c>
      <c r="C58" s="7" t="s">
        <v>9</v>
      </c>
      <c r="D58" s="5">
        <v>42</v>
      </c>
      <c r="E58" s="10">
        <f t="shared" si="0"/>
        <v>42</v>
      </c>
    </row>
    <row r="59" spans="1:5" ht="39.950000000000003" customHeight="1" x14ac:dyDescent="0.25">
      <c r="A59" s="15" t="s">
        <v>56</v>
      </c>
      <c r="B59" s="11" t="s">
        <v>73</v>
      </c>
      <c r="C59" s="7" t="s">
        <v>9</v>
      </c>
      <c r="D59" s="5">
        <v>28</v>
      </c>
      <c r="E59" s="10">
        <f t="shared" si="0"/>
        <v>28</v>
      </c>
    </row>
    <row r="60" spans="1:5" ht="39.950000000000003" customHeight="1" x14ac:dyDescent="0.25">
      <c r="A60" s="15" t="s">
        <v>56</v>
      </c>
      <c r="B60" s="11" t="s">
        <v>74</v>
      </c>
      <c r="C60" s="7" t="s">
        <v>9</v>
      </c>
      <c r="D60" s="5">
        <v>178</v>
      </c>
      <c r="E60" s="10">
        <f t="shared" si="0"/>
        <v>178</v>
      </c>
    </row>
    <row r="61" spans="1:5" ht="39.950000000000003" customHeight="1" x14ac:dyDescent="0.25">
      <c r="A61" s="15" t="s">
        <v>56</v>
      </c>
      <c r="B61" s="9" t="s">
        <v>75</v>
      </c>
      <c r="C61" s="7" t="s">
        <v>9</v>
      </c>
      <c r="D61" s="5">
        <v>166</v>
      </c>
      <c r="E61" s="10">
        <f t="shared" si="0"/>
        <v>166</v>
      </c>
    </row>
    <row r="62" spans="1:5" ht="39.950000000000003" customHeight="1" x14ac:dyDescent="0.25">
      <c r="A62" s="15" t="s">
        <v>56</v>
      </c>
      <c r="B62" s="9" t="s">
        <v>76</v>
      </c>
      <c r="C62" s="7" t="s">
        <v>9</v>
      </c>
      <c r="D62" s="5">
        <v>25</v>
      </c>
      <c r="E62" s="10">
        <f t="shared" si="0"/>
        <v>25</v>
      </c>
    </row>
    <row r="63" spans="1:5" ht="39.950000000000003" customHeight="1" x14ac:dyDescent="0.25">
      <c r="A63" s="15" t="s">
        <v>56</v>
      </c>
      <c r="B63" s="9" t="s">
        <v>77</v>
      </c>
      <c r="C63" s="7" t="s">
        <v>9</v>
      </c>
      <c r="D63" s="5">
        <v>22</v>
      </c>
      <c r="E63" s="10">
        <f t="shared" si="0"/>
        <v>22</v>
      </c>
    </row>
    <row r="64" spans="1:5" ht="39.950000000000003" customHeight="1" x14ac:dyDescent="0.25">
      <c r="A64" s="15" t="s">
        <v>56</v>
      </c>
      <c r="B64" s="11" t="s">
        <v>78</v>
      </c>
      <c r="C64" s="7" t="s">
        <v>9</v>
      </c>
      <c r="D64" s="5">
        <v>69</v>
      </c>
      <c r="E64" s="10">
        <f t="shared" si="0"/>
        <v>69</v>
      </c>
    </row>
    <row r="65" spans="1:5" ht="39.950000000000003" customHeight="1" x14ac:dyDescent="0.25">
      <c r="A65" s="15" t="s">
        <v>56</v>
      </c>
      <c r="B65" s="11" t="s">
        <v>79</v>
      </c>
      <c r="C65" s="7" t="s">
        <v>9</v>
      </c>
      <c r="D65" s="5">
        <v>32</v>
      </c>
      <c r="E65" s="10">
        <f t="shared" si="0"/>
        <v>32</v>
      </c>
    </row>
    <row r="66" spans="1:5" ht="39.950000000000003" customHeight="1" x14ac:dyDescent="0.25">
      <c r="A66" s="15" t="s">
        <v>56</v>
      </c>
      <c r="B66" s="11" t="s">
        <v>80</v>
      </c>
      <c r="C66" s="7" t="s">
        <v>9</v>
      </c>
      <c r="D66" s="5">
        <v>98</v>
      </c>
      <c r="E66" s="10">
        <f t="shared" si="0"/>
        <v>98</v>
      </c>
    </row>
    <row r="67" spans="1:5" ht="39.950000000000003" customHeight="1" x14ac:dyDescent="0.25">
      <c r="A67" s="15" t="s">
        <v>56</v>
      </c>
      <c r="B67" s="11" t="s">
        <v>81</v>
      </c>
      <c r="C67" s="7" t="s">
        <v>82</v>
      </c>
      <c r="D67" s="5">
        <v>2</v>
      </c>
      <c r="E67" s="10">
        <f t="shared" si="0"/>
        <v>2</v>
      </c>
    </row>
    <row r="68" spans="1:5" ht="39.950000000000003" customHeight="1" x14ac:dyDescent="0.25">
      <c r="A68" s="15" t="s">
        <v>56</v>
      </c>
      <c r="B68" s="11" t="s">
        <v>83</v>
      </c>
      <c r="C68" s="7" t="s">
        <v>82</v>
      </c>
      <c r="D68" s="5">
        <v>2</v>
      </c>
      <c r="E68" s="10">
        <f t="shared" si="0"/>
        <v>2</v>
      </c>
    </row>
    <row r="69" spans="1:5" ht="39.950000000000003" customHeight="1" x14ac:dyDescent="0.25">
      <c r="A69" s="15" t="s">
        <v>56</v>
      </c>
      <c r="B69" s="11" t="s">
        <v>84</v>
      </c>
      <c r="C69" s="7" t="s">
        <v>82</v>
      </c>
      <c r="D69" s="5">
        <v>1</v>
      </c>
      <c r="E69" s="10">
        <f t="shared" si="0"/>
        <v>1</v>
      </c>
    </row>
    <row r="70" spans="1:5" ht="39.950000000000003" customHeight="1" x14ac:dyDescent="0.25">
      <c r="A70" s="15" t="s">
        <v>56</v>
      </c>
      <c r="B70" s="11" t="s">
        <v>85</v>
      </c>
      <c r="C70" s="7" t="s">
        <v>82</v>
      </c>
      <c r="D70" s="5">
        <v>1</v>
      </c>
      <c r="E70" s="10">
        <f t="shared" si="0"/>
        <v>1</v>
      </c>
    </row>
    <row r="71" spans="1:5" ht="39.950000000000003" customHeight="1" x14ac:dyDescent="0.25">
      <c r="A71" s="15" t="s">
        <v>56</v>
      </c>
      <c r="B71" s="11" t="s">
        <v>86</v>
      </c>
      <c r="C71" s="7" t="s">
        <v>87</v>
      </c>
      <c r="D71" s="5">
        <v>932</v>
      </c>
      <c r="E71" s="10">
        <f t="shared" ref="E71:E134" si="1">D71-DB71</f>
        <v>932</v>
      </c>
    </row>
    <row r="72" spans="1:5" ht="39.950000000000003" customHeight="1" x14ac:dyDescent="0.25">
      <c r="A72" s="15" t="s">
        <v>56</v>
      </c>
      <c r="B72" s="11" t="s">
        <v>88</v>
      </c>
      <c r="C72" s="7" t="s">
        <v>87</v>
      </c>
      <c r="D72" s="5">
        <v>429</v>
      </c>
      <c r="E72" s="10">
        <f t="shared" si="1"/>
        <v>429</v>
      </c>
    </row>
    <row r="73" spans="1:5" ht="39.950000000000003" customHeight="1" x14ac:dyDescent="0.25">
      <c r="A73" s="15" t="s">
        <v>56</v>
      </c>
      <c r="B73" s="11" t="s">
        <v>89</v>
      </c>
      <c r="C73" s="7" t="s">
        <v>87</v>
      </c>
      <c r="D73" s="5">
        <v>451</v>
      </c>
      <c r="E73" s="10">
        <f t="shared" si="1"/>
        <v>451</v>
      </c>
    </row>
    <row r="74" spans="1:5" ht="39.950000000000003" customHeight="1" x14ac:dyDescent="0.25">
      <c r="A74" s="15" t="s">
        <v>56</v>
      </c>
      <c r="B74" s="11" t="s">
        <v>90</v>
      </c>
      <c r="C74" s="7" t="s">
        <v>87</v>
      </c>
      <c r="D74" s="5">
        <v>455</v>
      </c>
      <c r="E74" s="10">
        <f t="shared" si="1"/>
        <v>455</v>
      </c>
    </row>
    <row r="75" spans="1:5" ht="39.950000000000003" customHeight="1" x14ac:dyDescent="0.25">
      <c r="A75" s="15" t="s">
        <v>56</v>
      </c>
      <c r="B75" s="11" t="s">
        <v>91</v>
      </c>
      <c r="C75" s="7" t="s">
        <v>92</v>
      </c>
      <c r="D75" s="5">
        <v>124</v>
      </c>
      <c r="E75" s="10">
        <f t="shared" si="1"/>
        <v>124</v>
      </c>
    </row>
    <row r="76" spans="1:5" ht="39.950000000000003" customHeight="1" x14ac:dyDescent="0.25">
      <c r="A76" s="15" t="s">
        <v>56</v>
      </c>
      <c r="B76" s="11" t="s">
        <v>93</v>
      </c>
      <c r="C76" s="7" t="s">
        <v>92</v>
      </c>
      <c r="D76" s="5">
        <v>497</v>
      </c>
      <c r="E76" s="10">
        <f t="shared" si="1"/>
        <v>497</v>
      </c>
    </row>
    <row r="77" spans="1:5" ht="39.950000000000003" customHeight="1" x14ac:dyDescent="0.25">
      <c r="A77" s="15" t="s">
        <v>56</v>
      </c>
      <c r="B77" s="11" t="s">
        <v>94</v>
      </c>
      <c r="C77" s="7" t="s">
        <v>9</v>
      </c>
      <c r="D77" s="5">
        <v>1</v>
      </c>
      <c r="E77" s="10">
        <f t="shared" si="1"/>
        <v>1</v>
      </c>
    </row>
    <row r="78" spans="1:5" ht="39.950000000000003" customHeight="1" x14ac:dyDescent="0.25">
      <c r="A78" s="15" t="s">
        <v>56</v>
      </c>
      <c r="B78" s="11" t="s">
        <v>95</v>
      </c>
      <c r="C78" s="7" t="s">
        <v>9</v>
      </c>
      <c r="D78" s="5">
        <v>33</v>
      </c>
      <c r="E78" s="10">
        <f t="shared" si="1"/>
        <v>33</v>
      </c>
    </row>
    <row r="79" spans="1:5" ht="39.950000000000003" customHeight="1" x14ac:dyDescent="0.25">
      <c r="A79" s="15" t="s">
        <v>56</v>
      </c>
      <c r="B79" s="11" t="s">
        <v>96</v>
      </c>
      <c r="C79" s="7" t="s">
        <v>9</v>
      </c>
      <c r="D79" s="5">
        <v>2</v>
      </c>
      <c r="E79" s="10">
        <f t="shared" si="1"/>
        <v>2</v>
      </c>
    </row>
    <row r="80" spans="1:5" ht="39.950000000000003" customHeight="1" x14ac:dyDescent="0.25">
      <c r="A80" s="15" t="s">
        <v>56</v>
      </c>
      <c r="B80" s="9" t="s">
        <v>97</v>
      </c>
      <c r="C80" s="7" t="s">
        <v>98</v>
      </c>
      <c r="D80" s="5">
        <v>7</v>
      </c>
      <c r="E80" s="10">
        <f t="shared" si="1"/>
        <v>7</v>
      </c>
    </row>
    <row r="81" spans="1:5" ht="39.950000000000003" customHeight="1" x14ac:dyDescent="0.3">
      <c r="A81" s="15" t="s">
        <v>56</v>
      </c>
      <c r="B81" s="9" t="s">
        <v>99</v>
      </c>
      <c r="C81" s="4" t="s">
        <v>9</v>
      </c>
      <c r="D81" s="5">
        <v>26</v>
      </c>
      <c r="E81" s="10">
        <f t="shared" si="1"/>
        <v>26</v>
      </c>
    </row>
    <row r="82" spans="1:5" ht="39.950000000000003" customHeight="1" x14ac:dyDescent="0.3">
      <c r="A82" s="15" t="s">
        <v>56</v>
      </c>
      <c r="B82" s="9" t="s">
        <v>100</v>
      </c>
      <c r="C82" s="4" t="s">
        <v>9</v>
      </c>
      <c r="D82" s="5">
        <v>45</v>
      </c>
      <c r="E82" s="10">
        <f t="shared" si="1"/>
        <v>45</v>
      </c>
    </row>
    <row r="83" spans="1:5" ht="39.950000000000003" customHeight="1" x14ac:dyDescent="0.25">
      <c r="A83" s="15" t="s">
        <v>56</v>
      </c>
      <c r="B83" s="11" t="s">
        <v>101</v>
      </c>
      <c r="C83" s="7" t="s">
        <v>9</v>
      </c>
      <c r="D83" s="5">
        <v>53</v>
      </c>
      <c r="E83" s="10">
        <f t="shared" si="1"/>
        <v>53</v>
      </c>
    </row>
    <row r="84" spans="1:5" ht="39.950000000000003" customHeight="1" x14ac:dyDescent="0.25">
      <c r="A84" s="15" t="s">
        <v>56</v>
      </c>
      <c r="B84" s="11" t="s">
        <v>102</v>
      </c>
      <c r="C84" s="7" t="s">
        <v>9</v>
      </c>
      <c r="D84" s="5">
        <v>3</v>
      </c>
      <c r="E84" s="10">
        <f t="shared" si="1"/>
        <v>3</v>
      </c>
    </row>
    <row r="85" spans="1:5" ht="39.950000000000003" customHeight="1" x14ac:dyDescent="0.25">
      <c r="A85" s="15" t="s">
        <v>56</v>
      </c>
      <c r="B85" s="11" t="s">
        <v>103</v>
      </c>
      <c r="C85" s="7" t="s">
        <v>9</v>
      </c>
      <c r="D85" s="5">
        <v>13</v>
      </c>
      <c r="E85" s="10">
        <f t="shared" si="1"/>
        <v>13</v>
      </c>
    </row>
    <row r="86" spans="1:5" ht="39.950000000000003" customHeight="1" x14ac:dyDescent="0.25">
      <c r="A86" s="15" t="s">
        <v>56</v>
      </c>
      <c r="B86" s="11" t="s">
        <v>104</v>
      </c>
      <c r="C86" s="7" t="s">
        <v>9</v>
      </c>
      <c r="D86" s="5">
        <v>10</v>
      </c>
      <c r="E86" s="10">
        <f t="shared" si="1"/>
        <v>10</v>
      </c>
    </row>
    <row r="87" spans="1:5" ht="39.950000000000003" customHeight="1" x14ac:dyDescent="0.25">
      <c r="A87" s="15" t="s">
        <v>56</v>
      </c>
      <c r="B87" s="11" t="s">
        <v>105</v>
      </c>
      <c r="C87" s="7" t="s">
        <v>106</v>
      </c>
      <c r="D87" s="5">
        <v>2</v>
      </c>
      <c r="E87" s="10">
        <f t="shared" si="1"/>
        <v>2</v>
      </c>
    </row>
    <row r="88" spans="1:5" ht="39.950000000000003" customHeight="1" x14ac:dyDescent="0.25">
      <c r="A88" s="15" t="s">
        <v>56</v>
      </c>
      <c r="B88" s="11" t="s">
        <v>107</v>
      </c>
      <c r="C88" s="7" t="s">
        <v>108</v>
      </c>
      <c r="D88" s="5">
        <v>52</v>
      </c>
      <c r="E88" s="10">
        <f t="shared" si="1"/>
        <v>52</v>
      </c>
    </row>
    <row r="89" spans="1:5" ht="39.950000000000003" customHeight="1" x14ac:dyDescent="0.3">
      <c r="A89" s="15" t="s">
        <v>56</v>
      </c>
      <c r="B89" s="12" t="s">
        <v>109</v>
      </c>
      <c r="C89" s="7" t="s">
        <v>108</v>
      </c>
      <c r="D89" s="5">
        <v>47</v>
      </c>
      <c r="E89" s="10">
        <f t="shared" si="1"/>
        <v>47</v>
      </c>
    </row>
    <row r="90" spans="1:5" ht="39.950000000000003" customHeight="1" x14ac:dyDescent="0.25">
      <c r="A90" s="15" t="s">
        <v>56</v>
      </c>
      <c r="B90" s="11" t="s">
        <v>110</v>
      </c>
      <c r="C90" s="7" t="s">
        <v>111</v>
      </c>
      <c r="D90" s="5">
        <v>8897</v>
      </c>
      <c r="E90" s="10">
        <f t="shared" si="1"/>
        <v>8897</v>
      </c>
    </row>
    <row r="91" spans="1:5" ht="39.950000000000003" customHeight="1" x14ac:dyDescent="0.25">
      <c r="A91" s="15" t="s">
        <v>56</v>
      </c>
      <c r="B91" s="11" t="s">
        <v>112</v>
      </c>
      <c r="C91" s="7" t="s">
        <v>9</v>
      </c>
      <c r="D91" s="5">
        <v>78</v>
      </c>
      <c r="E91" s="10">
        <f t="shared" si="1"/>
        <v>78</v>
      </c>
    </row>
    <row r="92" spans="1:5" ht="39.950000000000003" customHeight="1" x14ac:dyDescent="0.25">
      <c r="A92" s="15" t="s">
        <v>56</v>
      </c>
      <c r="B92" s="11" t="s">
        <v>113</v>
      </c>
      <c r="C92" s="7" t="s">
        <v>9</v>
      </c>
      <c r="D92" s="5">
        <v>41</v>
      </c>
      <c r="E92" s="10">
        <f t="shared" si="1"/>
        <v>41</v>
      </c>
    </row>
    <row r="93" spans="1:5" ht="39.950000000000003" customHeight="1" x14ac:dyDescent="0.25">
      <c r="A93" s="15" t="s">
        <v>56</v>
      </c>
      <c r="B93" s="11" t="s">
        <v>114</v>
      </c>
      <c r="C93" s="7" t="s">
        <v>115</v>
      </c>
      <c r="D93" s="5">
        <v>94</v>
      </c>
      <c r="E93" s="10">
        <f t="shared" si="1"/>
        <v>94</v>
      </c>
    </row>
    <row r="94" spans="1:5" ht="39.950000000000003" customHeight="1" x14ac:dyDescent="0.25">
      <c r="A94" s="15" t="s">
        <v>56</v>
      </c>
      <c r="B94" s="11" t="s">
        <v>116</v>
      </c>
      <c r="C94" s="7" t="s">
        <v>117</v>
      </c>
      <c r="D94" s="5">
        <v>26</v>
      </c>
      <c r="E94" s="10">
        <f t="shared" si="1"/>
        <v>26</v>
      </c>
    </row>
    <row r="95" spans="1:5" ht="39.950000000000003" customHeight="1" x14ac:dyDescent="0.25">
      <c r="A95" s="15" t="s">
        <v>56</v>
      </c>
      <c r="B95" s="11" t="s">
        <v>118</v>
      </c>
      <c r="C95" s="7" t="s">
        <v>9</v>
      </c>
      <c r="D95" s="5">
        <v>1</v>
      </c>
      <c r="E95" s="10">
        <f t="shared" si="1"/>
        <v>1</v>
      </c>
    </row>
    <row r="96" spans="1:5" ht="39.950000000000003" customHeight="1" x14ac:dyDescent="0.25">
      <c r="A96" s="15" t="s">
        <v>56</v>
      </c>
      <c r="B96" s="11" t="s">
        <v>119</v>
      </c>
      <c r="C96" s="7" t="s">
        <v>9</v>
      </c>
      <c r="D96" s="5">
        <v>2746</v>
      </c>
      <c r="E96" s="10">
        <f t="shared" si="1"/>
        <v>2746</v>
      </c>
    </row>
    <row r="97" spans="1:5" ht="39.950000000000003" customHeight="1" x14ac:dyDescent="0.25">
      <c r="A97" s="15" t="s">
        <v>56</v>
      </c>
      <c r="B97" s="9" t="s">
        <v>120</v>
      </c>
      <c r="C97" s="7" t="s">
        <v>9</v>
      </c>
      <c r="D97" s="5">
        <v>632</v>
      </c>
      <c r="E97" s="10">
        <f t="shared" si="1"/>
        <v>632</v>
      </c>
    </row>
    <row r="98" spans="1:5" ht="39.950000000000003" customHeight="1" x14ac:dyDescent="0.25">
      <c r="A98" s="15" t="s">
        <v>56</v>
      </c>
      <c r="B98" s="11" t="s">
        <v>121</v>
      </c>
      <c r="C98" s="7" t="s">
        <v>9</v>
      </c>
      <c r="D98" s="5">
        <v>36</v>
      </c>
      <c r="E98" s="10">
        <f t="shared" si="1"/>
        <v>36</v>
      </c>
    </row>
    <row r="99" spans="1:5" ht="39.950000000000003" customHeight="1" x14ac:dyDescent="0.25">
      <c r="A99" s="15" t="s">
        <v>56</v>
      </c>
      <c r="B99" s="11" t="s">
        <v>122</v>
      </c>
      <c r="C99" s="7" t="s">
        <v>9</v>
      </c>
      <c r="D99" s="5">
        <v>60</v>
      </c>
      <c r="E99" s="10">
        <f t="shared" si="1"/>
        <v>60</v>
      </c>
    </row>
    <row r="100" spans="1:5" ht="39.950000000000003" customHeight="1" x14ac:dyDescent="0.25">
      <c r="A100" s="15" t="s">
        <v>56</v>
      </c>
      <c r="B100" s="11" t="s">
        <v>123</v>
      </c>
      <c r="C100" s="7" t="s">
        <v>9</v>
      </c>
      <c r="D100" s="5">
        <v>36</v>
      </c>
      <c r="E100" s="10">
        <f t="shared" si="1"/>
        <v>36</v>
      </c>
    </row>
    <row r="101" spans="1:5" ht="39.950000000000003" customHeight="1" x14ac:dyDescent="0.25">
      <c r="A101" s="15" t="s">
        <v>56</v>
      </c>
      <c r="B101" s="11" t="s">
        <v>124</v>
      </c>
      <c r="C101" s="7" t="s">
        <v>9</v>
      </c>
      <c r="D101" s="5">
        <v>65</v>
      </c>
      <c r="E101" s="10">
        <f t="shared" si="1"/>
        <v>65</v>
      </c>
    </row>
    <row r="102" spans="1:5" ht="39.950000000000003" customHeight="1" x14ac:dyDescent="0.25">
      <c r="A102" s="15" t="s">
        <v>56</v>
      </c>
      <c r="B102" s="11" t="s">
        <v>125</v>
      </c>
      <c r="C102" s="7" t="s">
        <v>126</v>
      </c>
      <c r="D102" s="5">
        <v>74</v>
      </c>
      <c r="E102" s="10">
        <f t="shared" si="1"/>
        <v>74</v>
      </c>
    </row>
    <row r="103" spans="1:5" ht="39.950000000000003" customHeight="1" x14ac:dyDescent="0.25">
      <c r="A103" s="15" t="s">
        <v>56</v>
      </c>
      <c r="B103" s="11" t="s">
        <v>127</v>
      </c>
      <c r="C103" s="7" t="s">
        <v>126</v>
      </c>
      <c r="D103" s="5">
        <v>40</v>
      </c>
      <c r="E103" s="10">
        <f t="shared" si="1"/>
        <v>40</v>
      </c>
    </row>
    <row r="104" spans="1:5" ht="39.950000000000003" customHeight="1" x14ac:dyDescent="0.3">
      <c r="A104" s="15" t="s">
        <v>56</v>
      </c>
      <c r="B104" s="9" t="s">
        <v>128</v>
      </c>
      <c r="C104" s="12" t="s">
        <v>9</v>
      </c>
      <c r="D104" s="10">
        <v>8</v>
      </c>
      <c r="E104" s="10">
        <f t="shared" si="1"/>
        <v>8</v>
      </c>
    </row>
    <row r="105" spans="1:5" ht="39.950000000000003" customHeight="1" x14ac:dyDescent="0.25">
      <c r="A105" s="15" t="s">
        <v>56</v>
      </c>
      <c r="B105" s="11" t="s">
        <v>129</v>
      </c>
      <c r="C105" s="11" t="s">
        <v>130</v>
      </c>
      <c r="D105" s="10">
        <v>206</v>
      </c>
      <c r="E105" s="10">
        <f t="shared" si="1"/>
        <v>206</v>
      </c>
    </row>
    <row r="106" spans="1:5" ht="39.950000000000003" customHeight="1" x14ac:dyDescent="0.25">
      <c r="A106" s="15" t="s">
        <v>56</v>
      </c>
      <c r="B106" s="11" t="s">
        <v>131</v>
      </c>
      <c r="C106" s="11" t="s">
        <v>130</v>
      </c>
      <c r="D106" s="10">
        <v>21</v>
      </c>
      <c r="E106" s="10">
        <f t="shared" si="1"/>
        <v>21</v>
      </c>
    </row>
    <row r="107" spans="1:5" ht="39.950000000000003" customHeight="1" x14ac:dyDescent="0.25">
      <c r="A107" s="15" t="s">
        <v>56</v>
      </c>
      <c r="B107" s="11" t="s">
        <v>132</v>
      </c>
      <c r="C107" s="11" t="s">
        <v>133</v>
      </c>
      <c r="D107" s="10">
        <v>3</v>
      </c>
      <c r="E107" s="10">
        <f t="shared" si="1"/>
        <v>3</v>
      </c>
    </row>
    <row r="108" spans="1:5" ht="39.950000000000003" customHeight="1" x14ac:dyDescent="0.25">
      <c r="A108" s="15" t="s">
        <v>56</v>
      </c>
      <c r="B108" s="11" t="s">
        <v>134</v>
      </c>
      <c r="C108" s="11" t="s">
        <v>133</v>
      </c>
      <c r="D108" s="10">
        <v>2</v>
      </c>
      <c r="E108" s="10">
        <f t="shared" si="1"/>
        <v>2</v>
      </c>
    </row>
    <row r="109" spans="1:5" ht="39.950000000000003" customHeight="1" x14ac:dyDescent="0.25">
      <c r="A109" s="15" t="s">
        <v>56</v>
      </c>
      <c r="B109" s="11" t="s">
        <v>135</v>
      </c>
      <c r="C109" s="11" t="s">
        <v>9</v>
      </c>
      <c r="D109" s="10">
        <v>170</v>
      </c>
      <c r="E109" s="10">
        <f t="shared" si="1"/>
        <v>170</v>
      </c>
    </row>
    <row r="110" spans="1:5" ht="39.950000000000003" customHeight="1" x14ac:dyDescent="0.25">
      <c r="A110" s="15" t="s">
        <v>56</v>
      </c>
      <c r="B110" s="11" t="s">
        <v>136</v>
      </c>
      <c r="C110" s="11" t="s">
        <v>9</v>
      </c>
      <c r="D110" s="10">
        <v>30</v>
      </c>
      <c r="E110" s="10">
        <f t="shared" si="1"/>
        <v>30</v>
      </c>
    </row>
    <row r="111" spans="1:5" ht="39.950000000000003" customHeight="1" x14ac:dyDescent="0.25">
      <c r="A111" s="15" t="s">
        <v>56</v>
      </c>
      <c r="B111" s="11" t="s">
        <v>137</v>
      </c>
      <c r="C111" s="11" t="s">
        <v>9</v>
      </c>
      <c r="D111" s="10">
        <v>50</v>
      </c>
      <c r="E111" s="10">
        <f t="shared" si="1"/>
        <v>50</v>
      </c>
    </row>
    <row r="112" spans="1:5" ht="39.950000000000003" customHeight="1" x14ac:dyDescent="0.25">
      <c r="A112" s="15" t="s">
        <v>56</v>
      </c>
      <c r="B112" s="11" t="s">
        <v>138</v>
      </c>
      <c r="C112" s="11" t="s">
        <v>9</v>
      </c>
      <c r="D112" s="10">
        <v>40</v>
      </c>
      <c r="E112" s="10">
        <f t="shared" si="1"/>
        <v>40</v>
      </c>
    </row>
    <row r="113" spans="1:5" ht="39.950000000000003" customHeight="1" x14ac:dyDescent="0.25">
      <c r="A113" s="15" t="s">
        <v>56</v>
      </c>
      <c r="B113" s="11" t="s">
        <v>139</v>
      </c>
      <c r="C113" s="11" t="s">
        <v>9</v>
      </c>
      <c r="D113" s="10">
        <v>220</v>
      </c>
      <c r="E113" s="10">
        <f t="shared" si="1"/>
        <v>220</v>
      </c>
    </row>
    <row r="114" spans="1:5" ht="39.950000000000003" customHeight="1" x14ac:dyDescent="0.25">
      <c r="A114" s="15" t="s">
        <v>56</v>
      </c>
      <c r="B114" s="11" t="s">
        <v>140</v>
      </c>
      <c r="C114" s="11" t="s">
        <v>9</v>
      </c>
      <c r="D114" s="10">
        <v>62</v>
      </c>
      <c r="E114" s="10">
        <f t="shared" si="1"/>
        <v>62</v>
      </c>
    </row>
    <row r="115" spans="1:5" ht="39.950000000000003" customHeight="1" x14ac:dyDescent="0.25">
      <c r="A115" s="15" t="s">
        <v>56</v>
      </c>
      <c r="B115" s="11" t="s">
        <v>141</v>
      </c>
      <c r="C115" s="11" t="s">
        <v>9</v>
      </c>
      <c r="D115" s="10">
        <v>100</v>
      </c>
      <c r="E115" s="10">
        <f t="shared" si="1"/>
        <v>100</v>
      </c>
    </row>
    <row r="116" spans="1:5" ht="39.950000000000003" customHeight="1" x14ac:dyDescent="0.25">
      <c r="A116" s="15" t="s">
        <v>56</v>
      </c>
      <c r="B116" s="11" t="s">
        <v>142</v>
      </c>
      <c r="C116" s="11" t="s">
        <v>9</v>
      </c>
      <c r="D116" s="10">
        <v>80</v>
      </c>
      <c r="E116" s="10">
        <f t="shared" si="1"/>
        <v>80</v>
      </c>
    </row>
    <row r="117" spans="1:5" ht="39.950000000000003" customHeight="1" x14ac:dyDescent="0.25">
      <c r="A117" s="15" t="s">
        <v>56</v>
      </c>
      <c r="B117" s="11" t="s">
        <v>143</v>
      </c>
      <c r="C117" s="11" t="s">
        <v>9</v>
      </c>
      <c r="D117" s="10">
        <v>120</v>
      </c>
      <c r="E117" s="10">
        <f t="shared" si="1"/>
        <v>120</v>
      </c>
    </row>
    <row r="118" spans="1:5" ht="39.950000000000003" customHeight="1" x14ac:dyDescent="0.25">
      <c r="A118" s="15" t="s">
        <v>56</v>
      </c>
      <c r="B118" s="11" t="s">
        <v>144</v>
      </c>
      <c r="C118" s="11" t="s">
        <v>145</v>
      </c>
      <c r="D118" s="10">
        <v>18</v>
      </c>
      <c r="E118" s="10">
        <f t="shared" si="1"/>
        <v>18</v>
      </c>
    </row>
    <row r="119" spans="1:5" ht="39.950000000000003" customHeight="1" x14ac:dyDescent="0.25">
      <c r="A119" s="15" t="s">
        <v>56</v>
      </c>
      <c r="B119" s="11" t="s">
        <v>144</v>
      </c>
      <c r="C119" s="11" t="s">
        <v>146</v>
      </c>
      <c r="D119" s="10">
        <v>25</v>
      </c>
      <c r="E119" s="10">
        <f t="shared" si="1"/>
        <v>25</v>
      </c>
    </row>
    <row r="120" spans="1:5" ht="39.950000000000003" customHeight="1" x14ac:dyDescent="0.25">
      <c r="A120" s="15" t="s">
        <v>56</v>
      </c>
      <c r="B120" s="11" t="s">
        <v>147</v>
      </c>
      <c r="C120" s="11" t="s">
        <v>82</v>
      </c>
      <c r="D120" s="10">
        <v>65</v>
      </c>
      <c r="E120" s="10">
        <f t="shared" si="1"/>
        <v>65</v>
      </c>
    </row>
    <row r="121" spans="1:5" ht="39.950000000000003" customHeight="1" x14ac:dyDescent="0.25">
      <c r="A121" s="15" t="s">
        <v>56</v>
      </c>
      <c r="B121" s="11" t="s">
        <v>148</v>
      </c>
      <c r="C121" s="11" t="s">
        <v>149</v>
      </c>
      <c r="D121" s="10">
        <v>2</v>
      </c>
      <c r="E121" s="10">
        <f t="shared" si="1"/>
        <v>2</v>
      </c>
    </row>
    <row r="122" spans="1:5" ht="39.950000000000003" customHeight="1" x14ac:dyDescent="0.25">
      <c r="A122" s="15" t="s">
        <v>56</v>
      </c>
      <c r="B122" s="11" t="s">
        <v>150</v>
      </c>
      <c r="C122" s="11" t="s">
        <v>9</v>
      </c>
      <c r="D122" s="10">
        <v>2</v>
      </c>
      <c r="E122" s="10">
        <f t="shared" si="1"/>
        <v>2</v>
      </c>
    </row>
    <row r="123" spans="1:5" ht="39.950000000000003" customHeight="1" x14ac:dyDescent="0.25">
      <c r="A123" s="15" t="s">
        <v>56</v>
      </c>
      <c r="B123" s="11" t="s">
        <v>151</v>
      </c>
      <c r="C123" s="11" t="s">
        <v>9</v>
      </c>
      <c r="D123" s="10">
        <v>3</v>
      </c>
      <c r="E123" s="10">
        <f t="shared" si="1"/>
        <v>3</v>
      </c>
    </row>
    <row r="124" spans="1:5" ht="39.950000000000003" customHeight="1" x14ac:dyDescent="0.25">
      <c r="A124" s="15" t="s">
        <v>56</v>
      </c>
      <c r="B124" s="11" t="s">
        <v>152</v>
      </c>
      <c r="C124" s="11" t="s">
        <v>87</v>
      </c>
      <c r="D124" s="10">
        <v>144</v>
      </c>
      <c r="E124" s="10">
        <f t="shared" si="1"/>
        <v>144</v>
      </c>
    </row>
    <row r="125" spans="1:5" ht="39.950000000000003" customHeight="1" x14ac:dyDescent="0.25">
      <c r="A125" s="15" t="s">
        <v>56</v>
      </c>
      <c r="B125" s="11" t="s">
        <v>153</v>
      </c>
      <c r="C125" s="11" t="s">
        <v>9</v>
      </c>
      <c r="D125" s="10">
        <v>50</v>
      </c>
      <c r="E125" s="10">
        <f t="shared" si="1"/>
        <v>50</v>
      </c>
    </row>
    <row r="126" spans="1:5" ht="39.950000000000003" customHeight="1" x14ac:dyDescent="0.25">
      <c r="A126" s="15" t="s">
        <v>56</v>
      </c>
      <c r="B126" s="11" t="s">
        <v>154</v>
      </c>
      <c r="C126" s="11" t="s">
        <v>9</v>
      </c>
      <c r="D126" s="10">
        <v>37</v>
      </c>
      <c r="E126" s="10">
        <f t="shared" si="1"/>
        <v>37</v>
      </c>
    </row>
    <row r="127" spans="1:5" ht="39.950000000000003" customHeight="1" x14ac:dyDescent="0.25">
      <c r="A127" s="15" t="s">
        <v>56</v>
      </c>
      <c r="B127" s="11" t="s">
        <v>155</v>
      </c>
      <c r="C127" s="11" t="s">
        <v>46</v>
      </c>
      <c r="D127" s="10">
        <v>30</v>
      </c>
      <c r="E127" s="10">
        <f t="shared" si="1"/>
        <v>30</v>
      </c>
    </row>
    <row r="128" spans="1:5" ht="39.950000000000003" customHeight="1" x14ac:dyDescent="0.25">
      <c r="A128" s="15" t="s">
        <v>56</v>
      </c>
      <c r="B128" s="11" t="s">
        <v>156</v>
      </c>
      <c r="C128" s="11" t="s">
        <v>46</v>
      </c>
      <c r="D128" s="10">
        <v>30</v>
      </c>
      <c r="E128" s="10">
        <f t="shared" si="1"/>
        <v>30</v>
      </c>
    </row>
    <row r="129" spans="1:5" ht="39.950000000000003" customHeight="1" x14ac:dyDescent="0.25">
      <c r="A129" s="15" t="s">
        <v>56</v>
      </c>
      <c r="B129" s="11" t="s">
        <v>157</v>
      </c>
      <c r="C129" s="11" t="s">
        <v>9</v>
      </c>
      <c r="D129" s="10">
        <v>362</v>
      </c>
      <c r="E129" s="10">
        <f t="shared" si="1"/>
        <v>362</v>
      </c>
    </row>
    <row r="130" spans="1:5" ht="39.950000000000003" customHeight="1" x14ac:dyDescent="0.25">
      <c r="A130" s="15" t="s">
        <v>56</v>
      </c>
      <c r="B130" s="11" t="s">
        <v>158</v>
      </c>
      <c r="C130" s="11" t="s">
        <v>9</v>
      </c>
      <c r="D130" s="10">
        <v>7</v>
      </c>
      <c r="E130" s="10">
        <f t="shared" si="1"/>
        <v>7</v>
      </c>
    </row>
    <row r="131" spans="1:5" ht="39.950000000000003" customHeight="1" x14ac:dyDescent="0.25">
      <c r="A131" s="15" t="s">
        <v>56</v>
      </c>
      <c r="B131" s="11" t="s">
        <v>159</v>
      </c>
      <c r="C131" s="11" t="s">
        <v>9</v>
      </c>
      <c r="D131" s="10">
        <v>530</v>
      </c>
      <c r="E131" s="10">
        <f t="shared" si="1"/>
        <v>530</v>
      </c>
    </row>
    <row r="132" spans="1:5" ht="39.950000000000003" customHeight="1" x14ac:dyDescent="0.25">
      <c r="A132" s="15" t="s">
        <v>56</v>
      </c>
      <c r="B132" s="11" t="s">
        <v>160</v>
      </c>
      <c r="C132" s="11" t="s">
        <v>9</v>
      </c>
      <c r="D132" s="10">
        <v>54</v>
      </c>
      <c r="E132" s="10">
        <f t="shared" si="1"/>
        <v>54</v>
      </c>
    </row>
    <row r="133" spans="1:5" ht="39.950000000000003" customHeight="1" x14ac:dyDescent="0.25">
      <c r="A133" s="15" t="s">
        <v>56</v>
      </c>
      <c r="B133" s="11" t="s">
        <v>161</v>
      </c>
      <c r="C133" s="11" t="s">
        <v>9</v>
      </c>
      <c r="D133" s="10">
        <v>1130</v>
      </c>
      <c r="E133" s="10">
        <f t="shared" si="1"/>
        <v>1130</v>
      </c>
    </row>
    <row r="134" spans="1:5" ht="39.950000000000003" customHeight="1" x14ac:dyDescent="0.25">
      <c r="A134" s="15" t="s">
        <v>56</v>
      </c>
      <c r="B134" s="11" t="s">
        <v>162</v>
      </c>
      <c r="C134" s="11" t="s">
        <v>9</v>
      </c>
      <c r="D134" s="10">
        <v>531</v>
      </c>
      <c r="E134" s="10">
        <f t="shared" si="1"/>
        <v>531</v>
      </c>
    </row>
    <row r="135" spans="1:5" ht="39.950000000000003" customHeight="1" x14ac:dyDescent="0.25">
      <c r="A135" s="15" t="s">
        <v>56</v>
      </c>
      <c r="B135" s="11" t="s">
        <v>163</v>
      </c>
      <c r="C135" s="11" t="s">
        <v>9</v>
      </c>
      <c r="D135" s="10">
        <v>460</v>
      </c>
      <c r="E135" s="10">
        <f t="shared" ref="E135:E198" si="2">D135-DB135</f>
        <v>460</v>
      </c>
    </row>
    <row r="136" spans="1:5" ht="39.950000000000003" customHeight="1" x14ac:dyDescent="0.25">
      <c r="A136" s="15" t="s">
        <v>56</v>
      </c>
      <c r="B136" s="11" t="s">
        <v>164</v>
      </c>
      <c r="C136" s="11" t="s">
        <v>9</v>
      </c>
      <c r="D136" s="10">
        <v>688</v>
      </c>
      <c r="E136" s="10">
        <f t="shared" si="2"/>
        <v>688</v>
      </c>
    </row>
    <row r="137" spans="1:5" ht="39.950000000000003" customHeight="1" x14ac:dyDescent="0.25">
      <c r="A137" s="15" t="s">
        <v>56</v>
      </c>
      <c r="B137" s="11" t="s">
        <v>165</v>
      </c>
      <c r="C137" s="11" t="s">
        <v>9</v>
      </c>
      <c r="D137" s="10">
        <v>1062</v>
      </c>
      <c r="E137" s="10">
        <f t="shared" si="2"/>
        <v>1062</v>
      </c>
    </row>
    <row r="138" spans="1:5" ht="39.950000000000003" customHeight="1" x14ac:dyDescent="0.25">
      <c r="A138" s="15" t="s">
        <v>56</v>
      </c>
      <c r="B138" s="11" t="s">
        <v>166</v>
      </c>
      <c r="C138" s="11" t="s">
        <v>9</v>
      </c>
      <c r="D138" s="10">
        <v>4</v>
      </c>
      <c r="E138" s="10">
        <f t="shared" si="2"/>
        <v>4</v>
      </c>
    </row>
    <row r="139" spans="1:5" ht="39.950000000000003" customHeight="1" x14ac:dyDescent="0.3">
      <c r="A139" s="15" t="s">
        <v>56</v>
      </c>
      <c r="B139" s="11" t="s">
        <v>167</v>
      </c>
      <c r="C139" s="12" t="s">
        <v>9</v>
      </c>
      <c r="D139" s="10">
        <v>3</v>
      </c>
      <c r="E139" s="10">
        <f t="shared" si="2"/>
        <v>3</v>
      </c>
    </row>
    <row r="140" spans="1:5" ht="39.950000000000003" customHeight="1" x14ac:dyDescent="0.25">
      <c r="A140" s="15" t="s">
        <v>56</v>
      </c>
      <c r="B140" s="11" t="s">
        <v>168</v>
      </c>
      <c r="C140" s="11" t="s">
        <v>9</v>
      </c>
      <c r="D140" s="10">
        <v>8</v>
      </c>
      <c r="E140" s="10">
        <f t="shared" si="2"/>
        <v>8</v>
      </c>
    </row>
    <row r="141" spans="1:5" ht="39.950000000000003" customHeight="1" x14ac:dyDescent="0.3">
      <c r="A141" s="15" t="s">
        <v>56</v>
      </c>
      <c r="B141" s="9" t="s">
        <v>169</v>
      </c>
      <c r="C141" s="12" t="s">
        <v>9</v>
      </c>
      <c r="D141" s="10">
        <v>98</v>
      </c>
      <c r="E141" s="10">
        <f t="shared" si="2"/>
        <v>98</v>
      </c>
    </row>
    <row r="142" spans="1:5" ht="39.950000000000003" customHeight="1" x14ac:dyDescent="0.25">
      <c r="A142" s="15" t="s">
        <v>56</v>
      </c>
      <c r="B142" s="11" t="s">
        <v>170</v>
      </c>
      <c r="C142" s="11" t="s">
        <v>171</v>
      </c>
      <c r="D142" s="10">
        <v>8</v>
      </c>
      <c r="E142" s="10">
        <f t="shared" si="2"/>
        <v>8</v>
      </c>
    </row>
    <row r="143" spans="1:5" ht="39.950000000000003" customHeight="1" x14ac:dyDescent="0.25">
      <c r="A143" s="15" t="s">
        <v>56</v>
      </c>
      <c r="B143" s="11" t="s">
        <v>172</v>
      </c>
      <c r="C143" s="11" t="s">
        <v>173</v>
      </c>
      <c r="D143" s="10">
        <v>886</v>
      </c>
      <c r="E143" s="10">
        <f t="shared" si="2"/>
        <v>886</v>
      </c>
    </row>
    <row r="144" spans="1:5" ht="39.950000000000003" customHeight="1" x14ac:dyDescent="0.25">
      <c r="A144" s="15" t="s">
        <v>56</v>
      </c>
      <c r="B144" s="11" t="s">
        <v>174</v>
      </c>
      <c r="C144" s="11" t="s">
        <v>9</v>
      </c>
      <c r="D144" s="10">
        <v>1</v>
      </c>
      <c r="E144" s="10">
        <f t="shared" si="2"/>
        <v>1</v>
      </c>
    </row>
    <row r="145" spans="1:5" ht="39.950000000000003" customHeight="1" x14ac:dyDescent="0.25">
      <c r="A145" s="15" t="s">
        <v>56</v>
      </c>
      <c r="B145" s="11" t="s">
        <v>175</v>
      </c>
      <c r="C145" s="11" t="s">
        <v>46</v>
      </c>
      <c r="D145" s="10">
        <v>2180</v>
      </c>
      <c r="E145" s="10">
        <f t="shared" si="2"/>
        <v>2180</v>
      </c>
    </row>
    <row r="146" spans="1:5" ht="39.950000000000003" customHeight="1" x14ac:dyDescent="0.25">
      <c r="A146" s="15" t="s">
        <v>56</v>
      </c>
      <c r="B146" s="11" t="s">
        <v>176</v>
      </c>
      <c r="C146" s="11" t="s">
        <v>9</v>
      </c>
      <c r="D146" s="10">
        <v>750</v>
      </c>
      <c r="E146" s="10">
        <f t="shared" si="2"/>
        <v>750</v>
      </c>
    </row>
    <row r="147" spans="1:5" ht="39.950000000000003" customHeight="1" x14ac:dyDescent="0.3">
      <c r="A147" s="15" t="s">
        <v>56</v>
      </c>
      <c r="B147" s="16" t="s">
        <v>177</v>
      </c>
      <c r="C147" s="12" t="s">
        <v>9</v>
      </c>
      <c r="D147" s="10">
        <v>23</v>
      </c>
      <c r="E147" s="10">
        <f t="shared" si="2"/>
        <v>23</v>
      </c>
    </row>
    <row r="148" spans="1:5" ht="39.950000000000003" customHeight="1" x14ac:dyDescent="0.3">
      <c r="A148" s="15" t="s">
        <v>56</v>
      </c>
      <c r="B148" s="17" t="s">
        <v>178</v>
      </c>
      <c r="C148" s="12" t="s">
        <v>117</v>
      </c>
      <c r="D148" s="10">
        <v>1</v>
      </c>
      <c r="E148" s="10">
        <f t="shared" si="2"/>
        <v>1</v>
      </c>
    </row>
    <row r="149" spans="1:5" ht="39.950000000000003" customHeight="1" x14ac:dyDescent="0.25">
      <c r="A149" s="15" t="s">
        <v>56</v>
      </c>
      <c r="B149" s="17" t="s">
        <v>179</v>
      </c>
      <c r="C149" s="17" t="s">
        <v>180</v>
      </c>
      <c r="D149" s="10">
        <v>12</v>
      </c>
      <c r="E149" s="10">
        <f t="shared" si="2"/>
        <v>12</v>
      </c>
    </row>
    <row r="150" spans="1:5" ht="39.950000000000003" customHeight="1" x14ac:dyDescent="0.25">
      <c r="A150" s="15" t="s">
        <v>56</v>
      </c>
      <c r="B150" s="11" t="s">
        <v>181</v>
      </c>
      <c r="C150" s="11" t="s">
        <v>173</v>
      </c>
      <c r="D150" s="10">
        <v>13</v>
      </c>
      <c r="E150" s="10">
        <f t="shared" si="2"/>
        <v>13</v>
      </c>
    </row>
    <row r="151" spans="1:5" ht="39.950000000000003" customHeight="1" x14ac:dyDescent="0.3">
      <c r="A151" s="15" t="s">
        <v>56</v>
      </c>
      <c r="B151" s="9" t="s">
        <v>182</v>
      </c>
      <c r="C151" s="12" t="s">
        <v>183</v>
      </c>
      <c r="D151" s="10">
        <v>4</v>
      </c>
      <c r="E151" s="10">
        <f t="shared" si="2"/>
        <v>4</v>
      </c>
    </row>
    <row r="152" spans="1:5" ht="39.950000000000003" customHeight="1" x14ac:dyDescent="0.3">
      <c r="A152" s="15" t="s">
        <v>56</v>
      </c>
      <c r="B152" s="9" t="s">
        <v>184</v>
      </c>
      <c r="C152" s="12" t="s">
        <v>183</v>
      </c>
      <c r="D152" s="10">
        <v>16</v>
      </c>
      <c r="E152" s="10">
        <f t="shared" si="2"/>
        <v>16</v>
      </c>
    </row>
    <row r="153" spans="1:5" ht="39.950000000000003" customHeight="1" x14ac:dyDescent="0.25">
      <c r="A153" s="15" t="s">
        <v>56</v>
      </c>
      <c r="B153" s="11" t="s">
        <v>185</v>
      </c>
      <c r="C153" s="11" t="s">
        <v>82</v>
      </c>
      <c r="D153" s="10">
        <v>2</v>
      </c>
      <c r="E153" s="10">
        <f t="shared" si="2"/>
        <v>2</v>
      </c>
    </row>
    <row r="154" spans="1:5" ht="39.950000000000003" customHeight="1" x14ac:dyDescent="0.3">
      <c r="A154" s="15" t="s">
        <v>56</v>
      </c>
      <c r="B154" s="11" t="s">
        <v>186</v>
      </c>
      <c r="C154" s="12" t="s">
        <v>9</v>
      </c>
      <c r="D154" s="10">
        <v>11</v>
      </c>
      <c r="E154" s="10">
        <f t="shared" si="2"/>
        <v>11</v>
      </c>
    </row>
    <row r="155" spans="1:5" ht="39.950000000000003" customHeight="1" x14ac:dyDescent="0.3">
      <c r="A155" s="15" t="s">
        <v>56</v>
      </c>
      <c r="B155" s="16" t="s">
        <v>187</v>
      </c>
      <c r="C155" s="12"/>
      <c r="D155" s="10">
        <v>8</v>
      </c>
      <c r="E155" s="10">
        <f t="shared" si="2"/>
        <v>8</v>
      </c>
    </row>
    <row r="156" spans="1:5" ht="39.950000000000003" customHeight="1" x14ac:dyDescent="0.25">
      <c r="A156" s="15" t="s">
        <v>56</v>
      </c>
      <c r="B156" s="11" t="s">
        <v>188</v>
      </c>
      <c r="C156" s="11" t="s">
        <v>9</v>
      </c>
      <c r="D156" s="10">
        <v>65</v>
      </c>
      <c r="E156" s="10">
        <f t="shared" si="2"/>
        <v>65</v>
      </c>
    </row>
    <row r="157" spans="1:5" ht="39.950000000000003" customHeight="1" x14ac:dyDescent="0.25">
      <c r="A157" s="15" t="s">
        <v>56</v>
      </c>
      <c r="B157" s="11" t="s">
        <v>189</v>
      </c>
      <c r="C157" s="11" t="s">
        <v>9</v>
      </c>
      <c r="D157" s="10">
        <v>20</v>
      </c>
      <c r="E157" s="10">
        <f t="shared" si="2"/>
        <v>20</v>
      </c>
    </row>
    <row r="158" spans="1:5" ht="39.950000000000003" customHeight="1" x14ac:dyDescent="0.25">
      <c r="A158" s="15" t="s">
        <v>56</v>
      </c>
      <c r="B158" s="11" t="s">
        <v>190</v>
      </c>
      <c r="C158" s="11" t="s">
        <v>9</v>
      </c>
      <c r="D158" s="10">
        <v>27</v>
      </c>
      <c r="E158" s="10">
        <f t="shared" si="2"/>
        <v>27</v>
      </c>
    </row>
    <row r="159" spans="1:5" ht="39.950000000000003" customHeight="1" x14ac:dyDescent="0.25">
      <c r="A159" s="15" t="s">
        <v>56</v>
      </c>
      <c r="B159" s="11" t="s">
        <v>191</v>
      </c>
      <c r="C159" s="11" t="s">
        <v>9</v>
      </c>
      <c r="D159" s="10">
        <v>31</v>
      </c>
      <c r="E159" s="10">
        <f t="shared" si="2"/>
        <v>31</v>
      </c>
    </row>
    <row r="160" spans="1:5" ht="39.950000000000003" customHeight="1" x14ac:dyDescent="0.25">
      <c r="A160" s="15" t="s">
        <v>56</v>
      </c>
      <c r="B160" s="11" t="s">
        <v>192</v>
      </c>
      <c r="C160" s="11" t="s">
        <v>9</v>
      </c>
      <c r="D160" s="10">
        <v>26</v>
      </c>
      <c r="E160" s="10">
        <f t="shared" si="2"/>
        <v>26</v>
      </c>
    </row>
    <row r="161" spans="1:5" ht="39.950000000000003" customHeight="1" x14ac:dyDescent="0.25">
      <c r="A161" s="15" t="s">
        <v>56</v>
      </c>
      <c r="B161" s="11" t="s">
        <v>193</v>
      </c>
      <c r="C161" s="11" t="s">
        <v>9</v>
      </c>
      <c r="D161" s="10">
        <v>4</v>
      </c>
      <c r="E161" s="10">
        <f t="shared" si="2"/>
        <v>4</v>
      </c>
    </row>
    <row r="162" spans="1:5" ht="39.950000000000003" customHeight="1" x14ac:dyDescent="0.25">
      <c r="A162" s="15" t="s">
        <v>56</v>
      </c>
      <c r="B162" s="11" t="s">
        <v>194</v>
      </c>
      <c r="C162" s="11" t="s">
        <v>9</v>
      </c>
      <c r="D162" s="10">
        <v>3</v>
      </c>
      <c r="E162" s="10">
        <f t="shared" si="2"/>
        <v>3</v>
      </c>
    </row>
    <row r="163" spans="1:5" ht="39.950000000000003" customHeight="1" x14ac:dyDescent="0.25">
      <c r="A163" s="15" t="s">
        <v>56</v>
      </c>
      <c r="B163" s="11" t="s">
        <v>195</v>
      </c>
      <c r="C163" s="11" t="s">
        <v>9</v>
      </c>
      <c r="D163" s="10">
        <v>96</v>
      </c>
      <c r="E163" s="10">
        <f t="shared" si="2"/>
        <v>96</v>
      </c>
    </row>
    <row r="164" spans="1:5" ht="39.950000000000003" customHeight="1" x14ac:dyDescent="0.25">
      <c r="A164" s="15" t="s">
        <v>56</v>
      </c>
      <c r="B164" s="11" t="s">
        <v>196</v>
      </c>
      <c r="C164" s="11" t="s">
        <v>9</v>
      </c>
      <c r="D164" s="10">
        <v>101</v>
      </c>
      <c r="E164" s="10">
        <f t="shared" si="2"/>
        <v>101</v>
      </c>
    </row>
    <row r="165" spans="1:5" ht="39.950000000000003" customHeight="1" x14ac:dyDescent="0.25">
      <c r="A165" s="15" t="s">
        <v>56</v>
      </c>
      <c r="B165" s="11" t="s">
        <v>197</v>
      </c>
      <c r="C165" s="11" t="s">
        <v>9</v>
      </c>
      <c r="D165" s="10">
        <v>128</v>
      </c>
      <c r="E165" s="10">
        <f t="shared" si="2"/>
        <v>128</v>
      </c>
    </row>
    <row r="166" spans="1:5" ht="39.950000000000003" customHeight="1" x14ac:dyDescent="0.25">
      <c r="A166" s="15" t="s">
        <v>56</v>
      </c>
      <c r="B166" s="11" t="s">
        <v>198</v>
      </c>
      <c r="C166" s="11" t="s">
        <v>9</v>
      </c>
      <c r="D166" s="10">
        <v>12</v>
      </c>
      <c r="E166" s="10">
        <f t="shared" si="2"/>
        <v>12</v>
      </c>
    </row>
    <row r="167" spans="1:5" ht="39.950000000000003" customHeight="1" x14ac:dyDescent="0.25">
      <c r="A167" s="15" t="s">
        <v>56</v>
      </c>
      <c r="B167" s="11" t="s">
        <v>199</v>
      </c>
      <c r="C167" s="11" t="s">
        <v>9</v>
      </c>
      <c r="D167" s="10">
        <v>8</v>
      </c>
      <c r="E167" s="10">
        <f t="shared" si="2"/>
        <v>8</v>
      </c>
    </row>
    <row r="168" spans="1:5" ht="39.950000000000003" customHeight="1" x14ac:dyDescent="0.25">
      <c r="A168" s="15" t="s">
        <v>56</v>
      </c>
      <c r="B168" s="11" t="s">
        <v>200</v>
      </c>
      <c r="C168" s="11" t="s">
        <v>9</v>
      </c>
      <c r="D168" s="10">
        <v>1</v>
      </c>
      <c r="E168" s="10">
        <f t="shared" si="2"/>
        <v>1</v>
      </c>
    </row>
    <row r="169" spans="1:5" ht="39.950000000000003" customHeight="1" x14ac:dyDescent="0.25">
      <c r="A169" s="15" t="s">
        <v>56</v>
      </c>
      <c r="B169" s="11" t="s">
        <v>201</v>
      </c>
      <c r="C169" s="11" t="s">
        <v>9</v>
      </c>
      <c r="D169" s="10">
        <v>1</v>
      </c>
      <c r="E169" s="10">
        <f t="shared" si="2"/>
        <v>1</v>
      </c>
    </row>
    <row r="170" spans="1:5" ht="39.950000000000003" customHeight="1" x14ac:dyDescent="0.3">
      <c r="A170" s="8" t="s">
        <v>202</v>
      </c>
      <c r="B170" s="11" t="s">
        <v>203</v>
      </c>
      <c r="C170" s="4" t="s">
        <v>126</v>
      </c>
      <c r="D170" s="5">
        <v>113</v>
      </c>
      <c r="E170" s="10">
        <f t="shared" si="2"/>
        <v>113</v>
      </c>
    </row>
    <row r="171" spans="1:5" ht="39.950000000000003" customHeight="1" x14ac:dyDescent="0.3">
      <c r="A171" s="8" t="s">
        <v>202</v>
      </c>
      <c r="B171" s="11" t="s">
        <v>204</v>
      </c>
      <c r="C171" s="4" t="s">
        <v>205</v>
      </c>
      <c r="D171" s="5">
        <v>475</v>
      </c>
      <c r="E171" s="10">
        <f t="shared" si="2"/>
        <v>475</v>
      </c>
    </row>
    <row r="172" spans="1:5" ht="39.950000000000003" customHeight="1" x14ac:dyDescent="0.3">
      <c r="A172" s="8" t="s">
        <v>202</v>
      </c>
      <c r="B172" s="11" t="s">
        <v>206</v>
      </c>
      <c r="C172" s="11" t="s">
        <v>207</v>
      </c>
      <c r="D172" s="10">
        <v>7</v>
      </c>
      <c r="E172" s="10">
        <f t="shared" si="2"/>
        <v>7</v>
      </c>
    </row>
    <row r="173" spans="1:5" ht="39.950000000000003" customHeight="1" x14ac:dyDescent="0.3">
      <c r="A173" s="8" t="s">
        <v>202</v>
      </c>
      <c r="B173" s="11" t="s">
        <v>208</v>
      </c>
      <c r="C173" s="11" t="s">
        <v>207</v>
      </c>
      <c r="D173" s="10">
        <v>4</v>
      </c>
      <c r="E173" s="10">
        <f t="shared" si="2"/>
        <v>4</v>
      </c>
    </row>
    <row r="174" spans="1:5" ht="39.950000000000003" customHeight="1" x14ac:dyDescent="0.3">
      <c r="A174" s="8" t="s">
        <v>202</v>
      </c>
      <c r="B174" s="11" t="s">
        <v>209</v>
      </c>
      <c r="C174" s="11" t="s">
        <v>207</v>
      </c>
      <c r="D174" s="10">
        <v>4</v>
      </c>
      <c r="E174" s="10">
        <f t="shared" si="2"/>
        <v>4</v>
      </c>
    </row>
    <row r="175" spans="1:5" ht="39.950000000000003" customHeight="1" x14ac:dyDescent="0.3">
      <c r="A175" s="8" t="s">
        <v>202</v>
      </c>
      <c r="B175" s="11" t="s">
        <v>210</v>
      </c>
      <c r="C175" s="11" t="s">
        <v>207</v>
      </c>
      <c r="D175" s="10">
        <v>3</v>
      </c>
      <c r="E175" s="10">
        <f t="shared" si="2"/>
        <v>3</v>
      </c>
    </row>
    <row r="176" spans="1:5" ht="39.950000000000003" customHeight="1" x14ac:dyDescent="0.3">
      <c r="A176" s="8" t="s">
        <v>202</v>
      </c>
      <c r="B176" s="11" t="s">
        <v>211</v>
      </c>
      <c r="C176" s="11" t="s">
        <v>207</v>
      </c>
      <c r="D176" s="10">
        <v>7</v>
      </c>
      <c r="E176" s="10">
        <f t="shared" si="2"/>
        <v>7</v>
      </c>
    </row>
    <row r="177" spans="1:5" ht="39.950000000000003" customHeight="1" x14ac:dyDescent="0.3">
      <c r="A177" s="8" t="s">
        <v>202</v>
      </c>
      <c r="B177" s="11" t="s">
        <v>212</v>
      </c>
      <c r="C177" s="11" t="s">
        <v>207</v>
      </c>
      <c r="D177" s="10">
        <v>9</v>
      </c>
      <c r="E177" s="10">
        <f t="shared" si="2"/>
        <v>9</v>
      </c>
    </row>
    <row r="178" spans="1:5" ht="39.950000000000003" customHeight="1" x14ac:dyDescent="0.3">
      <c r="A178" s="8" t="s">
        <v>213</v>
      </c>
      <c r="B178" s="9" t="s">
        <v>214</v>
      </c>
      <c r="C178" s="4"/>
      <c r="D178" s="5"/>
      <c r="E178" s="10">
        <f t="shared" si="2"/>
        <v>0</v>
      </c>
    </row>
    <row r="179" spans="1:5" ht="39.950000000000003" customHeight="1" x14ac:dyDescent="0.3">
      <c r="A179" s="8" t="s">
        <v>213</v>
      </c>
      <c r="B179" s="11" t="s">
        <v>215</v>
      </c>
      <c r="C179" s="12"/>
      <c r="D179" s="10"/>
      <c r="E179" s="10">
        <f t="shared" si="2"/>
        <v>0</v>
      </c>
    </row>
    <row r="180" spans="1:5" ht="39.950000000000003" customHeight="1" x14ac:dyDescent="0.3">
      <c r="A180" s="8" t="s">
        <v>216</v>
      </c>
      <c r="B180" s="11" t="s">
        <v>217</v>
      </c>
      <c r="C180" s="11" t="s">
        <v>9</v>
      </c>
      <c r="D180" s="10">
        <v>53</v>
      </c>
      <c r="E180" s="10">
        <f t="shared" si="2"/>
        <v>53</v>
      </c>
    </row>
    <row r="181" spans="1:5" ht="39.950000000000003" customHeight="1" x14ac:dyDescent="0.3">
      <c r="A181" s="8" t="s">
        <v>216</v>
      </c>
      <c r="B181" s="11" t="s">
        <v>218</v>
      </c>
      <c r="C181" s="11" t="s">
        <v>9</v>
      </c>
      <c r="D181" s="10">
        <v>78</v>
      </c>
      <c r="E181" s="10">
        <f t="shared" si="2"/>
        <v>78</v>
      </c>
    </row>
    <row r="182" spans="1:5" ht="39.950000000000003" customHeight="1" x14ac:dyDescent="0.3">
      <c r="A182" s="8" t="s">
        <v>216</v>
      </c>
      <c r="B182" s="11" t="s">
        <v>219</v>
      </c>
      <c r="C182" s="7" t="s">
        <v>9</v>
      </c>
      <c r="D182" s="5">
        <v>30</v>
      </c>
      <c r="E182" s="10">
        <f t="shared" si="2"/>
        <v>30</v>
      </c>
    </row>
    <row r="183" spans="1:5" ht="39.950000000000003" customHeight="1" x14ac:dyDescent="0.3">
      <c r="A183" s="8" t="s">
        <v>216</v>
      </c>
      <c r="B183" s="11" t="s">
        <v>220</v>
      </c>
      <c r="C183" s="7" t="s">
        <v>9</v>
      </c>
      <c r="D183" s="5">
        <v>69</v>
      </c>
      <c r="E183" s="10">
        <f t="shared" si="2"/>
        <v>69</v>
      </c>
    </row>
    <row r="184" spans="1:5" ht="39.950000000000003" customHeight="1" x14ac:dyDescent="0.3">
      <c r="A184" s="8" t="s">
        <v>216</v>
      </c>
      <c r="B184" s="11" t="s">
        <v>221</v>
      </c>
      <c r="C184" s="7" t="s">
        <v>222</v>
      </c>
      <c r="D184" s="5">
        <v>48</v>
      </c>
      <c r="E184" s="10">
        <f t="shared" si="2"/>
        <v>48</v>
      </c>
    </row>
    <row r="185" spans="1:5" ht="39.950000000000003" customHeight="1" x14ac:dyDescent="0.3">
      <c r="A185" s="8" t="s">
        <v>216</v>
      </c>
      <c r="B185" s="11" t="s">
        <v>223</v>
      </c>
      <c r="C185" s="4" t="s">
        <v>222</v>
      </c>
      <c r="D185" s="5"/>
      <c r="E185" s="10">
        <f t="shared" si="2"/>
        <v>0</v>
      </c>
    </row>
    <row r="186" spans="1:5" ht="39.950000000000003" customHeight="1" x14ac:dyDescent="0.3">
      <c r="A186" s="8" t="s">
        <v>216</v>
      </c>
      <c r="B186" s="11" t="s">
        <v>224</v>
      </c>
      <c r="C186" s="7" t="s">
        <v>225</v>
      </c>
      <c r="D186" s="5">
        <v>56</v>
      </c>
      <c r="E186" s="10">
        <f t="shared" si="2"/>
        <v>56</v>
      </c>
    </row>
    <row r="187" spans="1:5" ht="39.950000000000003" customHeight="1" x14ac:dyDescent="0.3">
      <c r="A187" s="8" t="s">
        <v>216</v>
      </c>
      <c r="B187" s="11" t="s">
        <v>226</v>
      </c>
      <c r="C187" s="7" t="s">
        <v>9</v>
      </c>
      <c r="D187" s="5">
        <v>9</v>
      </c>
      <c r="E187" s="10">
        <f t="shared" si="2"/>
        <v>9</v>
      </c>
    </row>
    <row r="188" spans="1:5" ht="39.950000000000003" customHeight="1" x14ac:dyDescent="0.3">
      <c r="A188" s="8" t="s">
        <v>216</v>
      </c>
      <c r="B188" s="11" t="s">
        <v>227</v>
      </c>
      <c r="C188" s="7" t="s">
        <v>9</v>
      </c>
      <c r="D188" s="5">
        <v>2</v>
      </c>
      <c r="E188" s="10">
        <f t="shared" si="2"/>
        <v>2</v>
      </c>
    </row>
    <row r="189" spans="1:5" ht="39.950000000000003" customHeight="1" x14ac:dyDescent="0.3">
      <c r="A189" s="8" t="s">
        <v>216</v>
      </c>
      <c r="B189" s="16" t="s">
        <v>228</v>
      </c>
      <c r="C189" s="7" t="s">
        <v>9</v>
      </c>
      <c r="D189" s="5">
        <v>13</v>
      </c>
      <c r="E189" s="10">
        <f t="shared" si="2"/>
        <v>13</v>
      </c>
    </row>
    <row r="190" spans="1:5" ht="39.950000000000003" customHeight="1" x14ac:dyDescent="0.3">
      <c r="A190" s="8" t="s">
        <v>216</v>
      </c>
      <c r="B190" s="11" t="s">
        <v>229</v>
      </c>
      <c r="C190" s="7" t="s">
        <v>9</v>
      </c>
      <c r="D190" s="5">
        <v>2</v>
      </c>
      <c r="E190" s="10">
        <f t="shared" si="2"/>
        <v>2</v>
      </c>
    </row>
    <row r="191" spans="1:5" ht="39.950000000000003" customHeight="1" x14ac:dyDescent="0.3">
      <c r="A191" s="8" t="s">
        <v>216</v>
      </c>
      <c r="B191" s="11" t="s">
        <v>230</v>
      </c>
      <c r="C191" s="7" t="s">
        <v>9</v>
      </c>
      <c r="D191" s="5">
        <v>18</v>
      </c>
      <c r="E191" s="10">
        <f t="shared" si="2"/>
        <v>18</v>
      </c>
    </row>
    <row r="192" spans="1:5" ht="39.950000000000003" customHeight="1" x14ac:dyDescent="0.3">
      <c r="A192" s="8" t="s">
        <v>216</v>
      </c>
      <c r="B192" s="11" t="s">
        <v>231</v>
      </c>
      <c r="C192" s="7" t="s">
        <v>9</v>
      </c>
      <c r="D192" s="5">
        <v>30</v>
      </c>
      <c r="E192" s="10">
        <f t="shared" si="2"/>
        <v>30</v>
      </c>
    </row>
    <row r="193" spans="1:5" ht="39.950000000000003" customHeight="1" x14ac:dyDescent="0.3">
      <c r="A193" s="8" t="s">
        <v>216</v>
      </c>
      <c r="B193" s="11" t="s">
        <v>232</v>
      </c>
      <c r="C193" s="7" t="s">
        <v>9</v>
      </c>
      <c r="D193" s="5">
        <v>2</v>
      </c>
      <c r="E193" s="10">
        <f t="shared" si="2"/>
        <v>2</v>
      </c>
    </row>
    <row r="194" spans="1:5" ht="39.950000000000003" customHeight="1" x14ac:dyDescent="0.3">
      <c r="A194" s="8" t="s">
        <v>216</v>
      </c>
      <c r="B194" s="11" t="s">
        <v>233</v>
      </c>
      <c r="C194" s="7" t="s">
        <v>234</v>
      </c>
      <c r="D194" s="5">
        <v>35</v>
      </c>
      <c r="E194" s="10">
        <f t="shared" si="2"/>
        <v>35</v>
      </c>
    </row>
    <row r="195" spans="1:5" ht="39.950000000000003" customHeight="1" x14ac:dyDescent="0.3">
      <c r="A195" s="8" t="s">
        <v>216</v>
      </c>
      <c r="B195" s="11" t="s">
        <v>235</v>
      </c>
      <c r="C195" s="7" t="s">
        <v>236</v>
      </c>
      <c r="D195" s="5">
        <v>14</v>
      </c>
      <c r="E195" s="10">
        <f t="shared" si="2"/>
        <v>14</v>
      </c>
    </row>
    <row r="196" spans="1:5" ht="39.950000000000003" customHeight="1" x14ac:dyDescent="0.3">
      <c r="A196" s="8" t="s">
        <v>216</v>
      </c>
      <c r="B196" s="11" t="s">
        <v>237</v>
      </c>
      <c r="C196" s="7" t="s">
        <v>238</v>
      </c>
      <c r="D196" s="5">
        <v>40</v>
      </c>
      <c r="E196" s="10">
        <f t="shared" si="2"/>
        <v>40</v>
      </c>
    </row>
    <row r="197" spans="1:5" ht="39.950000000000003" customHeight="1" x14ac:dyDescent="0.3">
      <c r="A197" s="8" t="s">
        <v>216</v>
      </c>
      <c r="B197" s="9" t="s">
        <v>239</v>
      </c>
      <c r="C197" s="4" t="s">
        <v>9</v>
      </c>
      <c r="D197" s="5">
        <v>51</v>
      </c>
      <c r="E197" s="10">
        <f t="shared" si="2"/>
        <v>51</v>
      </c>
    </row>
    <row r="198" spans="1:5" ht="39.950000000000003" customHeight="1" x14ac:dyDescent="0.3">
      <c r="A198" s="8" t="s">
        <v>216</v>
      </c>
      <c r="B198" s="11" t="s">
        <v>240</v>
      </c>
      <c r="C198" s="7" t="s">
        <v>241</v>
      </c>
      <c r="D198" s="5">
        <v>50</v>
      </c>
      <c r="E198" s="10">
        <f t="shared" si="2"/>
        <v>50</v>
      </c>
    </row>
    <row r="199" spans="1:5" ht="39.950000000000003" customHeight="1" x14ac:dyDescent="0.3">
      <c r="A199" s="8" t="s">
        <v>216</v>
      </c>
      <c r="B199" s="11" t="s">
        <v>242</v>
      </c>
      <c r="C199" s="7" t="s">
        <v>243</v>
      </c>
      <c r="D199" s="5">
        <v>9</v>
      </c>
      <c r="E199" s="10">
        <f t="shared" ref="E199:E233" si="3">D199-DB199</f>
        <v>9</v>
      </c>
    </row>
    <row r="200" spans="1:5" ht="39.950000000000003" customHeight="1" x14ac:dyDescent="0.3">
      <c r="A200" s="8" t="s">
        <v>216</v>
      </c>
      <c r="B200" s="11" t="s">
        <v>244</v>
      </c>
      <c r="C200" s="11"/>
      <c r="D200" s="10">
        <v>37</v>
      </c>
      <c r="E200" s="10">
        <f t="shared" si="3"/>
        <v>37</v>
      </c>
    </row>
    <row r="201" spans="1:5" ht="39.950000000000003" customHeight="1" x14ac:dyDescent="0.3">
      <c r="A201" s="8" t="s">
        <v>216</v>
      </c>
      <c r="B201" s="9" t="s">
        <v>245</v>
      </c>
      <c r="C201" s="12" t="s">
        <v>246</v>
      </c>
      <c r="D201" s="10">
        <v>8</v>
      </c>
      <c r="E201" s="10">
        <f t="shared" si="3"/>
        <v>8</v>
      </c>
    </row>
    <row r="202" spans="1:5" ht="39.950000000000003" customHeight="1" x14ac:dyDescent="0.3">
      <c r="A202" s="8" t="s">
        <v>216</v>
      </c>
      <c r="B202" s="9" t="s">
        <v>247</v>
      </c>
      <c r="C202" s="12" t="s">
        <v>248</v>
      </c>
      <c r="D202" s="10">
        <v>56</v>
      </c>
      <c r="E202" s="10">
        <f t="shared" si="3"/>
        <v>56</v>
      </c>
    </row>
    <row r="203" spans="1:5" ht="39.950000000000003" customHeight="1" x14ac:dyDescent="0.3">
      <c r="A203" s="8" t="s">
        <v>216</v>
      </c>
      <c r="B203" s="11" t="s">
        <v>249</v>
      </c>
      <c r="C203" s="11" t="s">
        <v>9</v>
      </c>
      <c r="D203" s="10">
        <v>30</v>
      </c>
      <c r="E203" s="10">
        <f t="shared" si="3"/>
        <v>30</v>
      </c>
    </row>
    <row r="204" spans="1:5" ht="39.950000000000003" customHeight="1" x14ac:dyDescent="0.3">
      <c r="A204" s="8" t="s">
        <v>216</v>
      </c>
      <c r="B204" s="11" t="s">
        <v>250</v>
      </c>
      <c r="C204" s="11" t="s">
        <v>9</v>
      </c>
      <c r="D204" s="10">
        <v>7</v>
      </c>
      <c r="E204" s="10">
        <f t="shared" si="3"/>
        <v>7</v>
      </c>
    </row>
    <row r="205" spans="1:5" ht="39.950000000000003" customHeight="1" x14ac:dyDescent="0.3">
      <c r="A205" s="8" t="s">
        <v>216</v>
      </c>
      <c r="B205" s="11" t="s">
        <v>251</v>
      </c>
      <c r="C205" s="11" t="s">
        <v>9</v>
      </c>
      <c r="D205" s="10">
        <v>27</v>
      </c>
      <c r="E205" s="10">
        <f t="shared" si="3"/>
        <v>27</v>
      </c>
    </row>
    <row r="206" spans="1:5" ht="39.950000000000003" customHeight="1" x14ac:dyDescent="0.3">
      <c r="A206" s="8" t="s">
        <v>216</v>
      </c>
      <c r="B206" s="11" t="s">
        <v>252</v>
      </c>
      <c r="C206" s="11" t="s">
        <v>9</v>
      </c>
      <c r="D206" s="10">
        <v>11</v>
      </c>
      <c r="E206" s="10">
        <f t="shared" si="3"/>
        <v>11</v>
      </c>
    </row>
    <row r="207" spans="1:5" ht="39.950000000000003" customHeight="1" x14ac:dyDescent="0.3">
      <c r="A207" s="8" t="s">
        <v>216</v>
      </c>
      <c r="B207" s="11" t="s">
        <v>253</v>
      </c>
      <c r="C207" s="11" t="s">
        <v>254</v>
      </c>
      <c r="D207" s="10">
        <v>37</v>
      </c>
      <c r="E207" s="10">
        <f t="shared" si="3"/>
        <v>37</v>
      </c>
    </row>
    <row r="208" spans="1:5" ht="39.950000000000003" customHeight="1" x14ac:dyDescent="0.3">
      <c r="A208" s="8" t="s">
        <v>216</v>
      </c>
      <c r="B208" s="16" t="s">
        <v>255</v>
      </c>
      <c r="C208" s="12" t="s">
        <v>9</v>
      </c>
      <c r="D208" s="10">
        <v>96</v>
      </c>
      <c r="E208" s="10">
        <f t="shared" si="3"/>
        <v>96</v>
      </c>
    </row>
    <row r="209" spans="1:5" ht="39.950000000000003" customHeight="1" x14ac:dyDescent="0.3">
      <c r="A209" s="8" t="s">
        <v>216</v>
      </c>
      <c r="B209" s="11" t="s">
        <v>256</v>
      </c>
      <c r="C209" s="11" t="s">
        <v>9</v>
      </c>
      <c r="D209" s="10">
        <v>14</v>
      </c>
      <c r="E209" s="10">
        <f t="shared" si="3"/>
        <v>14</v>
      </c>
    </row>
    <row r="210" spans="1:5" ht="39.950000000000003" customHeight="1" x14ac:dyDescent="0.3">
      <c r="A210" s="8" t="s">
        <v>216</v>
      </c>
      <c r="B210" s="16" t="s">
        <v>257</v>
      </c>
      <c r="C210" s="12" t="s">
        <v>9</v>
      </c>
      <c r="D210" s="10">
        <v>12</v>
      </c>
      <c r="E210" s="10">
        <f t="shared" si="3"/>
        <v>12</v>
      </c>
    </row>
    <row r="211" spans="1:5" ht="39.950000000000003" customHeight="1" x14ac:dyDescent="0.3">
      <c r="A211" s="8" t="s">
        <v>216</v>
      </c>
      <c r="B211" s="11" t="s">
        <v>258</v>
      </c>
      <c r="C211" s="11" t="s">
        <v>9</v>
      </c>
      <c r="D211" s="10">
        <v>12</v>
      </c>
      <c r="E211" s="10">
        <f t="shared" si="3"/>
        <v>12</v>
      </c>
    </row>
    <row r="212" spans="1:5" ht="39.950000000000003" customHeight="1" x14ac:dyDescent="0.3">
      <c r="A212" s="8" t="s">
        <v>216</v>
      </c>
      <c r="B212" s="11" t="s">
        <v>259</v>
      </c>
      <c r="C212" s="11" t="s">
        <v>9</v>
      </c>
      <c r="D212" s="10">
        <v>101</v>
      </c>
      <c r="E212" s="10">
        <f t="shared" si="3"/>
        <v>101</v>
      </c>
    </row>
    <row r="213" spans="1:5" ht="39.950000000000003" customHeight="1" x14ac:dyDescent="0.3">
      <c r="A213" s="8" t="s">
        <v>216</v>
      </c>
      <c r="B213" s="11" t="s">
        <v>260</v>
      </c>
      <c r="C213" s="11" t="s">
        <v>9</v>
      </c>
      <c r="D213" s="10">
        <v>243</v>
      </c>
      <c r="E213" s="10">
        <f t="shared" si="3"/>
        <v>243</v>
      </c>
    </row>
    <row r="214" spans="1:5" ht="39.950000000000003" customHeight="1" x14ac:dyDescent="0.3">
      <c r="A214" s="8" t="s">
        <v>216</v>
      </c>
      <c r="B214" s="11" t="s">
        <v>261</v>
      </c>
      <c r="C214" s="12" t="s">
        <v>9</v>
      </c>
      <c r="D214" s="10">
        <v>17</v>
      </c>
      <c r="E214" s="10">
        <f t="shared" si="3"/>
        <v>17</v>
      </c>
    </row>
    <row r="215" spans="1:5" ht="39.950000000000003" customHeight="1" x14ac:dyDescent="0.25">
      <c r="A215" s="15" t="s">
        <v>262</v>
      </c>
      <c r="B215" s="11" t="s">
        <v>263</v>
      </c>
      <c r="C215" s="7" t="s">
        <v>9</v>
      </c>
      <c r="D215" s="5">
        <v>1</v>
      </c>
      <c r="E215" s="10">
        <f t="shared" si="3"/>
        <v>1</v>
      </c>
    </row>
    <row r="216" spans="1:5" ht="39.950000000000003" customHeight="1" x14ac:dyDescent="0.3">
      <c r="A216" s="14" t="s">
        <v>264</v>
      </c>
      <c r="B216" s="11" t="s">
        <v>265</v>
      </c>
      <c r="C216" s="11" t="s">
        <v>9</v>
      </c>
      <c r="D216" s="10">
        <v>1</v>
      </c>
      <c r="E216" s="10">
        <f t="shared" si="3"/>
        <v>1</v>
      </c>
    </row>
    <row r="217" spans="1:5" ht="39.950000000000003" customHeight="1" x14ac:dyDescent="0.3">
      <c r="A217" s="8"/>
      <c r="B217" s="9" t="s">
        <v>266</v>
      </c>
      <c r="C217" s="4"/>
      <c r="D217" s="5">
        <v>440</v>
      </c>
      <c r="E217" s="10">
        <f t="shared" si="3"/>
        <v>440</v>
      </c>
    </row>
    <row r="218" spans="1:5" ht="39.950000000000003" customHeight="1" x14ac:dyDescent="0.3">
      <c r="A218" s="8"/>
      <c r="B218" s="9" t="s">
        <v>267</v>
      </c>
      <c r="C218" s="4"/>
      <c r="D218" s="5">
        <v>46</v>
      </c>
      <c r="E218" s="10">
        <f t="shared" si="3"/>
        <v>46</v>
      </c>
    </row>
    <row r="219" spans="1:5" ht="39.950000000000003" customHeight="1" x14ac:dyDescent="0.25">
      <c r="A219" s="15"/>
      <c r="B219" s="11" t="s">
        <v>268</v>
      </c>
      <c r="C219" s="7" t="s">
        <v>9</v>
      </c>
      <c r="D219" s="5">
        <v>3150</v>
      </c>
      <c r="E219" s="10">
        <f t="shared" si="3"/>
        <v>3150</v>
      </c>
    </row>
    <row r="220" spans="1:5" ht="39.950000000000003" customHeight="1" x14ac:dyDescent="0.3">
      <c r="A220" s="8"/>
      <c r="B220" s="13" t="s">
        <v>269</v>
      </c>
      <c r="C220" s="4" t="s">
        <v>9</v>
      </c>
      <c r="D220" s="5">
        <v>102</v>
      </c>
      <c r="E220" s="10">
        <f t="shared" si="3"/>
        <v>102</v>
      </c>
    </row>
    <row r="221" spans="1:5" ht="39.950000000000003" customHeight="1" x14ac:dyDescent="0.3">
      <c r="A221" s="8"/>
      <c r="B221" s="11" t="s">
        <v>270</v>
      </c>
      <c r="C221" s="7" t="s">
        <v>271</v>
      </c>
      <c r="D221" s="5">
        <v>1</v>
      </c>
      <c r="E221" s="10">
        <f t="shared" si="3"/>
        <v>1</v>
      </c>
    </row>
    <row r="222" spans="1:5" ht="39.950000000000003" customHeight="1" x14ac:dyDescent="0.3">
      <c r="A222" s="8"/>
      <c r="B222" s="11" t="s">
        <v>272</v>
      </c>
      <c r="C222" s="7" t="s">
        <v>9</v>
      </c>
      <c r="D222" s="5">
        <v>1</v>
      </c>
      <c r="E222" s="10">
        <f t="shared" si="3"/>
        <v>1</v>
      </c>
    </row>
    <row r="223" spans="1:5" ht="39.950000000000003" customHeight="1" x14ac:dyDescent="0.3">
      <c r="A223" s="8"/>
      <c r="B223" s="9" t="s">
        <v>273</v>
      </c>
      <c r="C223" s="4" t="s">
        <v>46</v>
      </c>
      <c r="D223" s="5">
        <v>3</v>
      </c>
      <c r="E223" s="10">
        <f t="shared" si="3"/>
        <v>3</v>
      </c>
    </row>
    <row r="224" spans="1:5" ht="39.950000000000003" customHeight="1" x14ac:dyDescent="0.3">
      <c r="A224" s="8"/>
      <c r="B224" s="9" t="s">
        <v>274</v>
      </c>
      <c r="C224" s="4" t="s">
        <v>9</v>
      </c>
      <c r="D224" s="18">
        <v>4350</v>
      </c>
      <c r="E224" s="10">
        <f t="shared" si="3"/>
        <v>4350</v>
      </c>
    </row>
    <row r="225" spans="1:5" ht="39.950000000000003" customHeight="1" x14ac:dyDescent="0.3">
      <c r="A225" s="8"/>
      <c r="B225" s="9" t="s">
        <v>275</v>
      </c>
      <c r="C225" s="4" t="s">
        <v>9</v>
      </c>
      <c r="D225" s="5">
        <v>27805</v>
      </c>
      <c r="E225" s="10">
        <f t="shared" si="3"/>
        <v>27805</v>
      </c>
    </row>
    <row r="226" spans="1:5" ht="39.950000000000003" customHeight="1" x14ac:dyDescent="0.3">
      <c r="A226" s="8"/>
      <c r="B226" s="11" t="s">
        <v>276</v>
      </c>
      <c r="C226" s="7" t="s">
        <v>277</v>
      </c>
      <c r="D226" s="5">
        <v>19</v>
      </c>
      <c r="E226" s="10">
        <f t="shared" si="3"/>
        <v>19</v>
      </c>
    </row>
    <row r="227" spans="1:5" ht="39.950000000000003" customHeight="1" x14ac:dyDescent="0.3">
      <c r="A227" s="14"/>
      <c r="B227" s="11" t="s">
        <v>278</v>
      </c>
      <c r="C227" s="4" t="s">
        <v>9</v>
      </c>
      <c r="D227" s="5">
        <v>2</v>
      </c>
      <c r="E227" s="10">
        <f t="shared" si="3"/>
        <v>2</v>
      </c>
    </row>
    <row r="228" spans="1:5" ht="39.950000000000003" customHeight="1" x14ac:dyDescent="0.3">
      <c r="A228" s="15"/>
      <c r="B228" s="9" t="s">
        <v>279</v>
      </c>
      <c r="C228" s="12" t="s">
        <v>9</v>
      </c>
      <c r="D228" s="10">
        <v>2</v>
      </c>
      <c r="E228" s="10">
        <f t="shared" si="3"/>
        <v>2</v>
      </c>
    </row>
    <row r="229" spans="1:5" ht="39.950000000000003" customHeight="1" x14ac:dyDescent="0.3">
      <c r="A229" s="8"/>
      <c r="B229" s="16" t="s">
        <v>280</v>
      </c>
      <c r="C229" s="12" t="s">
        <v>9</v>
      </c>
      <c r="D229" s="10">
        <v>3</v>
      </c>
      <c r="E229" s="10">
        <f t="shared" si="3"/>
        <v>3</v>
      </c>
    </row>
    <row r="230" spans="1:5" ht="39.950000000000003" customHeight="1" x14ac:dyDescent="0.3">
      <c r="A230" s="8"/>
      <c r="B230" s="16" t="s">
        <v>281</v>
      </c>
      <c r="C230" s="12" t="s">
        <v>9</v>
      </c>
      <c r="D230" s="10">
        <v>1</v>
      </c>
      <c r="E230" s="10">
        <f t="shared" si="3"/>
        <v>1</v>
      </c>
    </row>
    <row r="231" spans="1:5" ht="39.950000000000003" customHeight="1" x14ac:dyDescent="0.3">
      <c r="A231" s="8"/>
      <c r="B231" s="16" t="s">
        <v>282</v>
      </c>
      <c r="C231" s="12" t="s">
        <v>46</v>
      </c>
      <c r="D231" s="10">
        <v>1</v>
      </c>
      <c r="E231" s="10">
        <f t="shared" si="3"/>
        <v>1</v>
      </c>
    </row>
    <row r="232" spans="1:5" ht="39.950000000000003" customHeight="1" x14ac:dyDescent="0.3">
      <c r="A232" s="8"/>
      <c r="B232" s="16" t="s">
        <v>283</v>
      </c>
      <c r="C232" s="12" t="s">
        <v>9</v>
      </c>
      <c r="D232" s="10">
        <v>17</v>
      </c>
      <c r="E232" s="10">
        <f t="shared" si="3"/>
        <v>17</v>
      </c>
    </row>
    <row r="233" spans="1:5" ht="39.950000000000003" customHeight="1" x14ac:dyDescent="0.3">
      <c r="A233" s="8"/>
      <c r="B233" s="16" t="s">
        <v>284</v>
      </c>
      <c r="C233" s="12"/>
      <c r="D233" s="10">
        <v>1</v>
      </c>
      <c r="E233" s="10">
        <f t="shared" si="3"/>
        <v>1</v>
      </c>
    </row>
  </sheetData>
  <mergeCells count="3">
    <mergeCell ref="A2:E2"/>
    <mergeCell ref="A3:E3"/>
    <mergeCell ref="A4:E4"/>
  </mergeCells>
  <pageMargins left="0.7" right="0.7" top="0.75" bottom="0.75" header="0.3" footer="0.3"/>
  <pageSetup scale="88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221"/>
  <sheetViews>
    <sheetView topLeftCell="A13" zoomScaleNormal="100" workbookViewId="0">
      <selection activeCell="B13" sqref="B13"/>
    </sheetView>
  </sheetViews>
  <sheetFormatPr baseColWidth="10" defaultColWidth="11.42578125" defaultRowHeight="15" x14ac:dyDescent="0.25"/>
  <cols>
    <col min="1" max="1" width="41.28515625" customWidth="1"/>
    <col min="2" max="2" width="49" customWidth="1"/>
    <col min="3" max="3" width="12.85546875" customWidth="1"/>
    <col min="4" max="4" width="19.140625" hidden="1" customWidth="1"/>
    <col min="5" max="5" width="19.5703125" customWidth="1"/>
  </cols>
  <sheetData>
    <row r="2" spans="1:5" ht="19.5" x14ac:dyDescent="0.35">
      <c r="A2" s="26" t="s">
        <v>0</v>
      </c>
      <c r="B2" s="26"/>
      <c r="C2" s="26"/>
      <c r="D2" s="26"/>
      <c r="E2" s="26"/>
    </row>
    <row r="3" spans="1:5" ht="16.5" x14ac:dyDescent="0.3">
      <c r="A3" s="27" t="s">
        <v>285</v>
      </c>
      <c r="B3" s="27"/>
      <c r="C3" s="27"/>
      <c r="D3" s="27"/>
      <c r="E3" s="27"/>
    </row>
    <row r="4" spans="1:5" ht="15.75" x14ac:dyDescent="0.3">
      <c r="A4" s="28" t="s">
        <v>2</v>
      </c>
      <c r="B4" s="28"/>
      <c r="C4" s="28"/>
      <c r="D4" s="28"/>
      <c r="E4" s="28"/>
    </row>
    <row r="5" spans="1:5" ht="15.75" x14ac:dyDescent="0.3">
      <c r="A5" s="22"/>
      <c r="B5" s="22"/>
      <c r="C5" s="22"/>
      <c r="D5" s="22"/>
      <c r="E5" s="22"/>
    </row>
    <row r="6" spans="1:5" ht="31.5" x14ac:dyDescent="0.25">
      <c r="A6" s="1" t="s">
        <v>3</v>
      </c>
      <c r="B6" s="1" t="s">
        <v>4</v>
      </c>
      <c r="C6" s="1" t="s">
        <v>5</v>
      </c>
      <c r="D6" s="1" t="s">
        <v>6</v>
      </c>
      <c r="E6" s="1" t="s">
        <v>615</v>
      </c>
    </row>
    <row r="7" spans="1:5" ht="16.5" x14ac:dyDescent="0.25">
      <c r="A7" s="29" t="s">
        <v>7</v>
      </c>
      <c r="B7" s="31" t="s">
        <v>431</v>
      </c>
      <c r="C7" s="7" t="s">
        <v>9</v>
      </c>
      <c r="D7" s="23">
        <v>299</v>
      </c>
      <c r="E7" s="24">
        <f t="shared" ref="E7:E70" si="0">D7-NJ7</f>
        <v>299</v>
      </c>
    </row>
    <row r="8" spans="1:5" ht="16.5" x14ac:dyDescent="0.25">
      <c r="A8" s="29" t="s">
        <v>7</v>
      </c>
      <c r="B8" s="31" t="s">
        <v>432</v>
      </c>
      <c r="C8" s="7" t="s">
        <v>9</v>
      </c>
      <c r="D8" s="23">
        <f>472-1-1</f>
        <v>470</v>
      </c>
      <c r="E8" s="24">
        <f t="shared" si="0"/>
        <v>470</v>
      </c>
    </row>
    <row r="9" spans="1:5" ht="15.75" x14ac:dyDescent="0.25">
      <c r="A9" s="29" t="s">
        <v>7</v>
      </c>
      <c r="B9" s="29" t="s">
        <v>433</v>
      </c>
      <c r="C9" s="7" t="s">
        <v>9</v>
      </c>
      <c r="D9" s="23">
        <f>438-1-1</f>
        <v>436</v>
      </c>
      <c r="E9" s="24">
        <f t="shared" si="0"/>
        <v>436</v>
      </c>
    </row>
    <row r="10" spans="1:5" ht="16.5" x14ac:dyDescent="0.25">
      <c r="A10" s="29" t="s">
        <v>7</v>
      </c>
      <c r="B10" s="32" t="s">
        <v>434</v>
      </c>
      <c r="C10" s="7" t="s">
        <v>9</v>
      </c>
      <c r="D10" s="23">
        <f>250-1-1</f>
        <v>248</v>
      </c>
      <c r="E10" s="24">
        <f t="shared" si="0"/>
        <v>248</v>
      </c>
    </row>
    <row r="11" spans="1:5" ht="16.5" x14ac:dyDescent="0.25">
      <c r="A11" s="29" t="s">
        <v>7</v>
      </c>
      <c r="B11" s="31" t="s">
        <v>435</v>
      </c>
      <c r="C11" s="7" t="s">
        <v>9</v>
      </c>
      <c r="D11" s="23">
        <v>13</v>
      </c>
      <c r="E11" s="24">
        <f t="shared" si="0"/>
        <v>13</v>
      </c>
    </row>
    <row r="12" spans="1:5" ht="31.5" x14ac:dyDescent="0.25">
      <c r="A12" s="29" t="s">
        <v>23</v>
      </c>
      <c r="B12" s="31" t="s">
        <v>436</v>
      </c>
      <c r="C12" s="7" t="s">
        <v>364</v>
      </c>
      <c r="D12" s="23">
        <f>23-2-2</f>
        <v>19</v>
      </c>
      <c r="E12" s="24">
        <f t="shared" si="0"/>
        <v>19</v>
      </c>
    </row>
    <row r="13" spans="1:5" ht="33" x14ac:dyDescent="0.25">
      <c r="A13" s="29" t="s">
        <v>23</v>
      </c>
      <c r="B13" s="31" t="s">
        <v>437</v>
      </c>
      <c r="C13" s="7" t="s">
        <v>9</v>
      </c>
      <c r="D13" s="23">
        <v>20</v>
      </c>
      <c r="E13" s="24">
        <f t="shared" si="0"/>
        <v>20</v>
      </c>
    </row>
    <row r="14" spans="1:5" ht="31.5" x14ac:dyDescent="0.25">
      <c r="A14" s="29" t="s">
        <v>23</v>
      </c>
      <c r="B14" s="31" t="s">
        <v>438</v>
      </c>
      <c r="C14" s="7" t="s">
        <v>364</v>
      </c>
      <c r="D14" s="23">
        <f>32-1-1</f>
        <v>30</v>
      </c>
      <c r="E14" s="24">
        <f t="shared" si="0"/>
        <v>30</v>
      </c>
    </row>
    <row r="15" spans="1:5" ht="31.5" x14ac:dyDescent="0.25">
      <c r="A15" s="29" t="s">
        <v>23</v>
      </c>
      <c r="B15" s="31" t="s">
        <v>439</v>
      </c>
      <c r="C15" s="7" t="s">
        <v>364</v>
      </c>
      <c r="D15" s="23">
        <f>32-2</f>
        <v>30</v>
      </c>
      <c r="E15" s="24">
        <f t="shared" si="0"/>
        <v>30</v>
      </c>
    </row>
    <row r="16" spans="1:5" ht="16.5" x14ac:dyDescent="0.25">
      <c r="A16" s="29" t="s">
        <v>41</v>
      </c>
      <c r="B16" s="32" t="s">
        <v>440</v>
      </c>
      <c r="C16" s="7" t="s">
        <v>364</v>
      </c>
      <c r="D16" s="23">
        <v>93</v>
      </c>
      <c r="E16" s="24">
        <f t="shared" si="0"/>
        <v>93</v>
      </c>
    </row>
    <row r="17" spans="1:5" ht="15.75" x14ac:dyDescent="0.25">
      <c r="A17" s="29" t="s">
        <v>41</v>
      </c>
      <c r="B17" s="29" t="s">
        <v>441</v>
      </c>
      <c r="C17" s="7" t="s">
        <v>364</v>
      </c>
      <c r="D17" s="23">
        <v>7</v>
      </c>
      <c r="E17" s="24">
        <f t="shared" si="0"/>
        <v>7</v>
      </c>
    </row>
    <row r="18" spans="1:5" ht="16.5" x14ac:dyDescent="0.25">
      <c r="A18" s="29" t="s">
        <v>41</v>
      </c>
      <c r="B18" s="32" t="s">
        <v>442</v>
      </c>
      <c r="C18" s="7" t="s">
        <v>364</v>
      </c>
      <c r="D18" s="23">
        <v>65</v>
      </c>
      <c r="E18" s="24">
        <f t="shared" si="0"/>
        <v>65</v>
      </c>
    </row>
    <row r="19" spans="1:5" ht="16.5" x14ac:dyDescent="0.25">
      <c r="A19" s="29" t="s">
        <v>41</v>
      </c>
      <c r="B19" s="31" t="s">
        <v>443</v>
      </c>
      <c r="C19" s="7" t="s">
        <v>364</v>
      </c>
      <c r="D19" s="23">
        <v>274</v>
      </c>
      <c r="E19" s="24">
        <f t="shared" si="0"/>
        <v>274</v>
      </c>
    </row>
    <row r="20" spans="1:5" ht="16.5" x14ac:dyDescent="0.25">
      <c r="A20" s="30" t="s">
        <v>54</v>
      </c>
      <c r="B20" s="31" t="s">
        <v>444</v>
      </c>
      <c r="C20" s="7" t="s">
        <v>46</v>
      </c>
      <c r="D20" s="23">
        <f>15034-40-40</f>
        <v>14954</v>
      </c>
      <c r="E20" s="24">
        <f t="shared" si="0"/>
        <v>14954</v>
      </c>
    </row>
    <row r="21" spans="1:5" ht="16.5" x14ac:dyDescent="0.25">
      <c r="A21" s="30" t="s">
        <v>54</v>
      </c>
      <c r="B21" s="29" t="s">
        <v>445</v>
      </c>
      <c r="C21" s="7" t="s">
        <v>364</v>
      </c>
      <c r="D21" s="23">
        <v>1</v>
      </c>
      <c r="E21" s="24">
        <f t="shared" si="0"/>
        <v>1</v>
      </c>
    </row>
    <row r="22" spans="1:5" ht="16.5" x14ac:dyDescent="0.25">
      <c r="A22" s="30" t="s">
        <v>54</v>
      </c>
      <c r="B22" s="31" t="s">
        <v>446</v>
      </c>
      <c r="C22" s="7" t="s">
        <v>364</v>
      </c>
      <c r="D22" s="23">
        <v>3</v>
      </c>
      <c r="E22" s="24">
        <f t="shared" si="0"/>
        <v>3</v>
      </c>
    </row>
    <row r="23" spans="1:5" ht="31.5" x14ac:dyDescent="0.25">
      <c r="A23" s="30" t="s">
        <v>54</v>
      </c>
      <c r="B23" s="29" t="s">
        <v>447</v>
      </c>
      <c r="C23" s="7" t="s">
        <v>372</v>
      </c>
      <c r="D23" s="23">
        <v>89</v>
      </c>
      <c r="E23" s="24">
        <f t="shared" si="0"/>
        <v>89</v>
      </c>
    </row>
    <row r="24" spans="1:5" ht="16.5" x14ac:dyDescent="0.25">
      <c r="A24" s="30" t="s">
        <v>54</v>
      </c>
      <c r="B24" s="29" t="s">
        <v>448</v>
      </c>
      <c r="C24" s="7" t="s">
        <v>364</v>
      </c>
      <c r="D24" s="23">
        <v>1</v>
      </c>
      <c r="E24" s="24">
        <f t="shared" si="0"/>
        <v>1</v>
      </c>
    </row>
    <row r="25" spans="1:5" ht="16.5" x14ac:dyDescent="0.25">
      <c r="A25" s="30" t="s">
        <v>54</v>
      </c>
      <c r="B25" s="29" t="s">
        <v>363</v>
      </c>
      <c r="C25" s="7" t="s">
        <v>364</v>
      </c>
      <c r="D25" s="23">
        <f>13260-30-30</f>
        <v>13200</v>
      </c>
      <c r="E25" s="24">
        <f t="shared" si="0"/>
        <v>13200</v>
      </c>
    </row>
    <row r="26" spans="1:5" ht="16.5" x14ac:dyDescent="0.25">
      <c r="A26" s="30" t="s">
        <v>54</v>
      </c>
      <c r="B26" s="29" t="s">
        <v>55</v>
      </c>
      <c r="C26" s="7" t="s">
        <v>9</v>
      </c>
      <c r="D26" s="23">
        <f>7734-6-6</f>
        <v>7722</v>
      </c>
      <c r="E26" s="24">
        <f t="shared" si="0"/>
        <v>7722</v>
      </c>
    </row>
    <row r="27" spans="1:5" ht="31.5" x14ac:dyDescent="0.25">
      <c r="A27" s="29" t="s">
        <v>56</v>
      </c>
      <c r="B27" s="29" t="s">
        <v>57</v>
      </c>
      <c r="C27" s="7" t="s">
        <v>58</v>
      </c>
      <c r="D27" s="23">
        <v>3</v>
      </c>
      <c r="E27" s="24">
        <f t="shared" si="0"/>
        <v>3</v>
      </c>
    </row>
    <row r="28" spans="1:5" ht="31.5" x14ac:dyDescent="0.25">
      <c r="A28" s="29" t="s">
        <v>56</v>
      </c>
      <c r="B28" s="29" t="s">
        <v>63</v>
      </c>
      <c r="C28" s="7" t="s">
        <v>9</v>
      </c>
      <c r="D28" s="23">
        <v>34</v>
      </c>
      <c r="E28" s="24">
        <f t="shared" si="0"/>
        <v>34</v>
      </c>
    </row>
    <row r="29" spans="1:5" ht="31.5" x14ac:dyDescent="0.25">
      <c r="A29" s="29" t="s">
        <v>56</v>
      </c>
      <c r="B29" s="31" t="s">
        <v>449</v>
      </c>
      <c r="C29" s="7" t="s">
        <v>450</v>
      </c>
      <c r="D29" s="23">
        <v>3615</v>
      </c>
      <c r="E29" s="24">
        <f t="shared" si="0"/>
        <v>3615</v>
      </c>
    </row>
    <row r="30" spans="1:5" ht="31.5" x14ac:dyDescent="0.25">
      <c r="A30" s="29" t="s">
        <v>56</v>
      </c>
      <c r="B30" s="31" t="s">
        <v>451</v>
      </c>
      <c r="C30" s="7" t="s">
        <v>450</v>
      </c>
      <c r="D30" s="23">
        <v>30</v>
      </c>
      <c r="E30" s="24">
        <f t="shared" si="0"/>
        <v>30</v>
      </c>
    </row>
    <row r="31" spans="1:5" ht="31.5" x14ac:dyDescent="0.25">
      <c r="A31" s="29" t="s">
        <v>56</v>
      </c>
      <c r="B31" s="29" t="s">
        <v>67</v>
      </c>
      <c r="C31" s="7" t="s">
        <v>9</v>
      </c>
      <c r="D31" s="23">
        <f>510-20-20</f>
        <v>470</v>
      </c>
      <c r="E31" s="24">
        <f t="shared" si="0"/>
        <v>470</v>
      </c>
    </row>
    <row r="32" spans="1:5" ht="31.5" x14ac:dyDescent="0.25">
      <c r="A32" s="29" t="s">
        <v>56</v>
      </c>
      <c r="B32" s="29" t="s">
        <v>452</v>
      </c>
      <c r="C32" s="7" t="s">
        <v>9</v>
      </c>
      <c r="D32" s="23">
        <f>2394-30-30</f>
        <v>2334</v>
      </c>
      <c r="E32" s="24">
        <f t="shared" si="0"/>
        <v>2334</v>
      </c>
    </row>
    <row r="33" spans="1:5" ht="31.5" x14ac:dyDescent="0.25">
      <c r="A33" s="29" t="s">
        <v>56</v>
      </c>
      <c r="B33" s="29" t="s">
        <v>453</v>
      </c>
      <c r="C33" s="7" t="s">
        <v>454</v>
      </c>
      <c r="D33" s="23">
        <f>103-5-5</f>
        <v>93</v>
      </c>
      <c r="E33" s="24">
        <f t="shared" si="0"/>
        <v>93</v>
      </c>
    </row>
    <row r="34" spans="1:5" ht="31.5" x14ac:dyDescent="0.25">
      <c r="A34" s="29" t="s">
        <v>56</v>
      </c>
      <c r="B34" s="29" t="s">
        <v>70</v>
      </c>
      <c r="C34" s="7" t="s">
        <v>9</v>
      </c>
      <c r="D34" s="23">
        <v>2</v>
      </c>
      <c r="E34" s="24">
        <f t="shared" si="0"/>
        <v>2</v>
      </c>
    </row>
    <row r="35" spans="1:5" ht="31.5" x14ac:dyDescent="0.25">
      <c r="A35" s="29" t="s">
        <v>56</v>
      </c>
      <c r="B35" s="31" t="s">
        <v>72</v>
      </c>
      <c r="C35" s="7" t="s">
        <v>9</v>
      </c>
      <c r="D35" s="23">
        <v>1</v>
      </c>
      <c r="E35" s="24">
        <f t="shared" si="0"/>
        <v>1</v>
      </c>
    </row>
    <row r="36" spans="1:5" ht="31.5" x14ac:dyDescent="0.25">
      <c r="A36" s="29" t="s">
        <v>56</v>
      </c>
      <c r="B36" s="31" t="s">
        <v>75</v>
      </c>
      <c r="C36" s="7" t="s">
        <v>9</v>
      </c>
      <c r="D36" s="23">
        <v>8</v>
      </c>
      <c r="E36" s="24">
        <f t="shared" si="0"/>
        <v>8</v>
      </c>
    </row>
    <row r="37" spans="1:5" ht="31.5" x14ac:dyDescent="0.25">
      <c r="A37" s="29" t="s">
        <v>56</v>
      </c>
      <c r="B37" s="29" t="s">
        <v>455</v>
      </c>
      <c r="C37" s="7" t="s">
        <v>9</v>
      </c>
      <c r="D37" s="23">
        <v>13</v>
      </c>
      <c r="E37" s="24">
        <f t="shared" si="0"/>
        <v>13</v>
      </c>
    </row>
    <row r="38" spans="1:5" ht="31.5" x14ac:dyDescent="0.25">
      <c r="A38" s="29" t="s">
        <v>56</v>
      </c>
      <c r="B38" s="31" t="s">
        <v>76</v>
      </c>
      <c r="C38" s="7" t="s">
        <v>9</v>
      </c>
      <c r="D38" s="23">
        <v>6</v>
      </c>
      <c r="E38" s="24">
        <f t="shared" si="0"/>
        <v>6</v>
      </c>
    </row>
    <row r="39" spans="1:5" ht="31.5" x14ac:dyDescent="0.25">
      <c r="A39" s="29" t="s">
        <v>56</v>
      </c>
      <c r="B39" s="29" t="s">
        <v>80</v>
      </c>
      <c r="C39" s="7" t="s">
        <v>9</v>
      </c>
      <c r="D39" s="23">
        <v>492</v>
      </c>
      <c r="E39" s="24">
        <f t="shared" si="0"/>
        <v>492</v>
      </c>
    </row>
    <row r="40" spans="1:5" ht="31.5" x14ac:dyDescent="0.25">
      <c r="A40" s="29" t="s">
        <v>56</v>
      </c>
      <c r="B40" s="29" t="s">
        <v>456</v>
      </c>
      <c r="C40" s="7" t="s">
        <v>9</v>
      </c>
      <c r="D40" s="23">
        <f>646-16-16</f>
        <v>614</v>
      </c>
      <c r="E40" s="24">
        <f t="shared" si="0"/>
        <v>614</v>
      </c>
    </row>
    <row r="41" spans="1:5" ht="31.5" x14ac:dyDescent="0.25">
      <c r="A41" s="29" t="s">
        <v>56</v>
      </c>
      <c r="B41" s="29" t="s">
        <v>113</v>
      </c>
      <c r="C41" s="7" t="s">
        <v>9</v>
      </c>
      <c r="D41" s="23">
        <f>260-7-7</f>
        <v>246</v>
      </c>
      <c r="E41" s="24">
        <f t="shared" si="0"/>
        <v>246</v>
      </c>
    </row>
    <row r="42" spans="1:5" ht="31.5" x14ac:dyDescent="0.25">
      <c r="A42" s="29" t="s">
        <v>56</v>
      </c>
      <c r="B42" s="29" t="s">
        <v>457</v>
      </c>
      <c r="C42" s="7" t="s">
        <v>9</v>
      </c>
      <c r="D42" s="23">
        <v>21</v>
      </c>
      <c r="E42" s="24">
        <f t="shared" si="0"/>
        <v>21</v>
      </c>
    </row>
    <row r="43" spans="1:5" ht="31.5" x14ac:dyDescent="0.25">
      <c r="A43" s="29" t="s">
        <v>56</v>
      </c>
      <c r="B43" s="31" t="s">
        <v>120</v>
      </c>
      <c r="C43" s="7" t="s">
        <v>9</v>
      </c>
      <c r="D43" s="23">
        <v>32</v>
      </c>
      <c r="E43" s="24">
        <f t="shared" si="0"/>
        <v>32</v>
      </c>
    </row>
    <row r="44" spans="1:5" ht="31.5" x14ac:dyDescent="0.25">
      <c r="A44" s="29" t="s">
        <v>56</v>
      </c>
      <c r="B44" s="29" t="s">
        <v>121</v>
      </c>
      <c r="C44" s="7" t="s">
        <v>9</v>
      </c>
      <c r="D44" s="23">
        <f>1639+12</f>
        <v>1651</v>
      </c>
      <c r="E44" s="24">
        <f t="shared" si="0"/>
        <v>1651</v>
      </c>
    </row>
    <row r="45" spans="1:5" ht="31.5" x14ac:dyDescent="0.25">
      <c r="A45" s="29" t="s">
        <v>56</v>
      </c>
      <c r="B45" s="29" t="s">
        <v>122</v>
      </c>
      <c r="C45" s="7" t="s">
        <v>9</v>
      </c>
      <c r="D45" s="23">
        <f>3808+12</f>
        <v>3820</v>
      </c>
      <c r="E45" s="24">
        <f t="shared" si="0"/>
        <v>3820</v>
      </c>
    </row>
    <row r="46" spans="1:5" ht="31.5" x14ac:dyDescent="0.25">
      <c r="A46" s="29" t="s">
        <v>56</v>
      </c>
      <c r="B46" s="29" t="s">
        <v>123</v>
      </c>
      <c r="C46" s="7" t="s">
        <v>9</v>
      </c>
      <c r="D46" s="23">
        <f>2283+144</f>
        <v>2427</v>
      </c>
      <c r="E46" s="24">
        <f t="shared" si="0"/>
        <v>2427</v>
      </c>
    </row>
    <row r="47" spans="1:5" ht="31.5" x14ac:dyDescent="0.25">
      <c r="A47" s="29" t="s">
        <v>56</v>
      </c>
      <c r="B47" s="29" t="s">
        <v>124</v>
      </c>
      <c r="C47" s="7" t="s">
        <v>9</v>
      </c>
      <c r="D47" s="23">
        <v>1791</v>
      </c>
      <c r="E47" s="24">
        <f t="shared" si="0"/>
        <v>1791</v>
      </c>
    </row>
    <row r="48" spans="1:5" ht="31.5" x14ac:dyDescent="0.25">
      <c r="A48" s="29" t="s">
        <v>56</v>
      </c>
      <c r="B48" s="31" t="s">
        <v>458</v>
      </c>
      <c r="C48" s="7" t="s">
        <v>9</v>
      </c>
      <c r="D48" s="23">
        <v>4</v>
      </c>
      <c r="E48" s="24">
        <f t="shared" si="0"/>
        <v>4</v>
      </c>
    </row>
    <row r="49" spans="1:5" ht="31.5" x14ac:dyDescent="0.25">
      <c r="A49" s="29" t="s">
        <v>56</v>
      </c>
      <c r="B49" s="31" t="s">
        <v>459</v>
      </c>
      <c r="C49" s="7" t="s">
        <v>9</v>
      </c>
      <c r="D49" s="23">
        <f>1826-5-5</f>
        <v>1816</v>
      </c>
      <c r="E49" s="24">
        <f t="shared" si="0"/>
        <v>1816</v>
      </c>
    </row>
    <row r="50" spans="1:5" ht="31.5" x14ac:dyDescent="0.25">
      <c r="A50" s="29" t="s">
        <v>56</v>
      </c>
      <c r="B50" s="29" t="s">
        <v>135</v>
      </c>
      <c r="C50" s="7" t="s">
        <v>9</v>
      </c>
      <c r="D50" s="23">
        <f>7512-216</f>
        <v>7296</v>
      </c>
      <c r="E50" s="24">
        <f t="shared" si="0"/>
        <v>7296</v>
      </c>
    </row>
    <row r="51" spans="1:5" ht="31.5" x14ac:dyDescent="0.25">
      <c r="A51" s="29" t="s">
        <v>56</v>
      </c>
      <c r="B51" s="29" t="s">
        <v>136</v>
      </c>
      <c r="C51" s="7" t="s">
        <v>9</v>
      </c>
      <c r="D51" s="23">
        <f>5760-480</f>
        <v>5280</v>
      </c>
      <c r="E51" s="24">
        <f t="shared" si="0"/>
        <v>5280</v>
      </c>
    </row>
    <row r="52" spans="1:5" ht="31.5" x14ac:dyDescent="0.25">
      <c r="A52" s="29" t="s">
        <v>56</v>
      </c>
      <c r="B52" s="29" t="s">
        <v>138</v>
      </c>
      <c r="C52" s="7" t="s">
        <v>9</v>
      </c>
      <c r="D52" s="23">
        <v>960</v>
      </c>
      <c r="E52" s="24">
        <f t="shared" si="0"/>
        <v>960</v>
      </c>
    </row>
    <row r="53" spans="1:5" ht="31.5" x14ac:dyDescent="0.25">
      <c r="A53" s="29" t="s">
        <v>56</v>
      </c>
      <c r="B53" s="29" t="s">
        <v>140</v>
      </c>
      <c r="C53" s="7" t="s">
        <v>9</v>
      </c>
      <c r="D53" s="23">
        <v>480</v>
      </c>
      <c r="E53" s="24">
        <f t="shared" si="0"/>
        <v>480</v>
      </c>
    </row>
    <row r="54" spans="1:5" ht="31.5" x14ac:dyDescent="0.25">
      <c r="A54" s="29" t="s">
        <v>56</v>
      </c>
      <c r="B54" s="29" t="s">
        <v>142</v>
      </c>
      <c r="C54" s="7" t="s">
        <v>9</v>
      </c>
      <c r="D54" s="23">
        <v>4320</v>
      </c>
      <c r="E54" s="24">
        <f t="shared" si="0"/>
        <v>4320</v>
      </c>
    </row>
    <row r="55" spans="1:5" ht="31.5" x14ac:dyDescent="0.25">
      <c r="A55" s="29" t="s">
        <v>56</v>
      </c>
      <c r="B55" s="29" t="s">
        <v>143</v>
      </c>
      <c r="C55" s="7" t="s">
        <v>9</v>
      </c>
      <c r="D55" s="23">
        <f>4824-24</f>
        <v>4800</v>
      </c>
      <c r="E55" s="24">
        <f t="shared" si="0"/>
        <v>4800</v>
      </c>
    </row>
    <row r="56" spans="1:5" ht="31.5" x14ac:dyDescent="0.25">
      <c r="A56" s="29" t="s">
        <v>56</v>
      </c>
      <c r="B56" s="29" t="s">
        <v>144</v>
      </c>
      <c r="C56" s="7" t="s">
        <v>146</v>
      </c>
      <c r="D56" s="23">
        <f>470-15-15</f>
        <v>440</v>
      </c>
      <c r="E56" s="24">
        <f t="shared" si="0"/>
        <v>440</v>
      </c>
    </row>
    <row r="57" spans="1:5" ht="31.5" x14ac:dyDescent="0.25">
      <c r="A57" s="29" t="s">
        <v>56</v>
      </c>
      <c r="B57" s="31" t="s">
        <v>460</v>
      </c>
      <c r="C57" s="7" t="s">
        <v>9</v>
      </c>
      <c r="D57" s="23">
        <f>105-1-1</f>
        <v>103</v>
      </c>
      <c r="E57" s="24">
        <f t="shared" si="0"/>
        <v>103</v>
      </c>
    </row>
    <row r="58" spans="1:5" ht="31.5" x14ac:dyDescent="0.25">
      <c r="A58" s="29" t="s">
        <v>56</v>
      </c>
      <c r="B58" s="31" t="s">
        <v>169</v>
      </c>
      <c r="C58" s="7" t="s">
        <v>9</v>
      </c>
      <c r="D58" s="23">
        <f>304-15-15</f>
        <v>274</v>
      </c>
      <c r="E58" s="24">
        <f t="shared" si="0"/>
        <v>274</v>
      </c>
    </row>
    <row r="59" spans="1:5" ht="31.5" x14ac:dyDescent="0.25">
      <c r="A59" s="29" t="s">
        <v>56</v>
      </c>
      <c r="B59" s="31" t="s">
        <v>461</v>
      </c>
      <c r="C59" s="7" t="s">
        <v>462</v>
      </c>
      <c r="D59" s="23">
        <v>326</v>
      </c>
      <c r="E59" s="24">
        <f t="shared" si="0"/>
        <v>326</v>
      </c>
    </row>
    <row r="60" spans="1:5" ht="31.5" x14ac:dyDescent="0.25">
      <c r="A60" s="29" t="s">
        <v>56</v>
      </c>
      <c r="B60" s="31" t="s">
        <v>463</v>
      </c>
      <c r="C60" s="7" t="s">
        <v>464</v>
      </c>
      <c r="D60" s="23">
        <f>1066-26-26</f>
        <v>1014</v>
      </c>
      <c r="E60" s="24">
        <f t="shared" si="0"/>
        <v>1014</v>
      </c>
    </row>
    <row r="61" spans="1:5" ht="31.5" x14ac:dyDescent="0.25">
      <c r="A61" s="29" t="s">
        <v>56</v>
      </c>
      <c r="B61" s="29" t="s">
        <v>186</v>
      </c>
      <c r="C61" s="7" t="s">
        <v>9</v>
      </c>
      <c r="D61" s="23">
        <f>72-5-5</f>
        <v>62</v>
      </c>
      <c r="E61" s="24">
        <f t="shared" si="0"/>
        <v>62</v>
      </c>
    </row>
    <row r="62" spans="1:5" ht="31.5" x14ac:dyDescent="0.25">
      <c r="A62" s="29" t="s">
        <v>56</v>
      </c>
      <c r="B62" s="31" t="s">
        <v>465</v>
      </c>
      <c r="C62" s="7" t="s">
        <v>9</v>
      </c>
      <c r="D62" s="23">
        <v>12</v>
      </c>
      <c r="E62" s="24">
        <f t="shared" si="0"/>
        <v>12</v>
      </c>
    </row>
    <row r="63" spans="1:5" ht="16.5" x14ac:dyDescent="0.25">
      <c r="A63" s="29"/>
      <c r="B63" s="31" t="s">
        <v>466</v>
      </c>
      <c r="C63" s="7" t="s">
        <v>9</v>
      </c>
      <c r="D63" s="23">
        <v>25</v>
      </c>
      <c r="E63" s="24">
        <f t="shared" si="0"/>
        <v>25</v>
      </c>
    </row>
    <row r="64" spans="1:5" ht="31.5" x14ac:dyDescent="0.25">
      <c r="A64" s="29" t="s">
        <v>56</v>
      </c>
      <c r="B64" s="29" t="s">
        <v>467</v>
      </c>
      <c r="C64" s="7" t="s">
        <v>9</v>
      </c>
      <c r="D64" s="23">
        <v>110</v>
      </c>
      <c r="E64" s="24">
        <f t="shared" si="0"/>
        <v>110</v>
      </c>
    </row>
    <row r="65" spans="1:5" ht="33" x14ac:dyDescent="0.25">
      <c r="A65" s="29" t="s">
        <v>202</v>
      </c>
      <c r="B65" s="31" t="s">
        <v>468</v>
      </c>
      <c r="C65" s="7" t="s">
        <v>46</v>
      </c>
      <c r="D65" s="23">
        <v>100</v>
      </c>
      <c r="E65" s="24">
        <f t="shared" si="0"/>
        <v>100</v>
      </c>
    </row>
    <row r="66" spans="1:5" ht="31.5" x14ac:dyDescent="0.25">
      <c r="A66" s="29" t="s">
        <v>202</v>
      </c>
      <c r="B66" s="31" t="s">
        <v>469</v>
      </c>
      <c r="C66" s="7" t="s">
        <v>46</v>
      </c>
      <c r="D66" s="23">
        <f>287-3-3</f>
        <v>281</v>
      </c>
      <c r="E66" s="24">
        <f t="shared" si="0"/>
        <v>281</v>
      </c>
    </row>
    <row r="67" spans="1:5" ht="31.5" x14ac:dyDescent="0.25">
      <c r="A67" s="29" t="s">
        <v>202</v>
      </c>
      <c r="B67" s="31" t="s">
        <v>470</v>
      </c>
      <c r="C67" s="7" t="s">
        <v>46</v>
      </c>
      <c r="D67" s="23">
        <f>703-4-4</f>
        <v>695</v>
      </c>
      <c r="E67" s="24">
        <f t="shared" si="0"/>
        <v>695</v>
      </c>
    </row>
    <row r="68" spans="1:5" ht="31.5" x14ac:dyDescent="0.25">
      <c r="A68" s="29" t="s">
        <v>202</v>
      </c>
      <c r="B68" s="31" t="s">
        <v>375</v>
      </c>
      <c r="C68" s="7" t="s">
        <v>471</v>
      </c>
      <c r="D68" s="23">
        <f>2100-10-10</f>
        <v>2080</v>
      </c>
      <c r="E68" s="24">
        <f t="shared" si="0"/>
        <v>2080</v>
      </c>
    </row>
    <row r="69" spans="1:5" ht="33" x14ac:dyDescent="0.25">
      <c r="A69" s="29" t="s">
        <v>202</v>
      </c>
      <c r="B69" s="31" t="s">
        <v>472</v>
      </c>
      <c r="C69" s="7" t="s">
        <v>46</v>
      </c>
      <c r="D69" s="23">
        <v>48</v>
      </c>
      <c r="E69" s="24">
        <f t="shared" si="0"/>
        <v>48</v>
      </c>
    </row>
    <row r="70" spans="1:5" ht="31.5" x14ac:dyDescent="0.25">
      <c r="A70" s="29" t="s">
        <v>202</v>
      </c>
      <c r="B70" s="31" t="s">
        <v>473</v>
      </c>
      <c r="C70" s="7" t="s">
        <v>46</v>
      </c>
      <c r="D70" s="23">
        <v>192</v>
      </c>
      <c r="E70" s="24">
        <f t="shared" si="0"/>
        <v>192</v>
      </c>
    </row>
    <row r="71" spans="1:5" ht="49.5" x14ac:dyDescent="0.25">
      <c r="A71" s="29" t="s">
        <v>202</v>
      </c>
      <c r="B71" s="31" t="s">
        <v>474</v>
      </c>
      <c r="C71" s="7" t="s">
        <v>46</v>
      </c>
      <c r="D71" s="23">
        <f>37-6</f>
        <v>31</v>
      </c>
      <c r="E71" s="24">
        <f t="shared" ref="E71:E134" si="1">D71-NJ71</f>
        <v>31</v>
      </c>
    </row>
    <row r="72" spans="1:5" ht="31.5" x14ac:dyDescent="0.25">
      <c r="A72" s="29" t="s">
        <v>202</v>
      </c>
      <c r="B72" s="31" t="s">
        <v>475</v>
      </c>
      <c r="C72" s="7" t="s">
        <v>46</v>
      </c>
      <c r="D72" s="23">
        <v>200</v>
      </c>
      <c r="E72" s="24">
        <f t="shared" si="1"/>
        <v>200</v>
      </c>
    </row>
    <row r="73" spans="1:5" ht="31.5" x14ac:dyDescent="0.25">
      <c r="A73" s="29" t="s">
        <v>202</v>
      </c>
      <c r="B73" s="31" t="s">
        <v>476</v>
      </c>
      <c r="C73" s="7" t="s">
        <v>46</v>
      </c>
      <c r="D73" s="23">
        <f>336-1</f>
        <v>335</v>
      </c>
      <c r="E73" s="24">
        <f t="shared" si="1"/>
        <v>335</v>
      </c>
    </row>
    <row r="74" spans="1:5" ht="31.5" x14ac:dyDescent="0.25">
      <c r="A74" s="29" t="s">
        <v>202</v>
      </c>
      <c r="B74" s="31" t="s">
        <v>477</v>
      </c>
      <c r="C74" s="7" t="s">
        <v>46</v>
      </c>
      <c r="D74" s="23">
        <f>52-2-2</f>
        <v>48</v>
      </c>
      <c r="E74" s="24">
        <f t="shared" si="1"/>
        <v>48</v>
      </c>
    </row>
    <row r="75" spans="1:5" ht="31.5" x14ac:dyDescent="0.25">
      <c r="A75" s="29" t="s">
        <v>202</v>
      </c>
      <c r="B75" s="31" t="s">
        <v>478</v>
      </c>
      <c r="C75" s="7" t="s">
        <v>46</v>
      </c>
      <c r="D75" s="23">
        <v>200</v>
      </c>
      <c r="E75" s="24">
        <f t="shared" si="1"/>
        <v>200</v>
      </c>
    </row>
    <row r="76" spans="1:5" ht="31.5" x14ac:dyDescent="0.25">
      <c r="A76" s="29" t="s">
        <v>202</v>
      </c>
      <c r="B76" s="29" t="s">
        <v>479</v>
      </c>
      <c r="C76" s="7" t="s">
        <v>46</v>
      </c>
      <c r="D76" s="23">
        <v>100</v>
      </c>
      <c r="E76" s="24">
        <f t="shared" si="1"/>
        <v>100</v>
      </c>
    </row>
    <row r="77" spans="1:5" ht="31.5" x14ac:dyDescent="0.25">
      <c r="A77" s="29" t="s">
        <v>202</v>
      </c>
      <c r="B77" s="31" t="s">
        <v>480</v>
      </c>
      <c r="C77" s="7" t="s">
        <v>46</v>
      </c>
      <c r="D77" s="23">
        <f>274-2-2</f>
        <v>270</v>
      </c>
      <c r="E77" s="24">
        <f t="shared" si="1"/>
        <v>270</v>
      </c>
    </row>
    <row r="78" spans="1:5" ht="31.5" x14ac:dyDescent="0.25">
      <c r="A78" s="29" t="s">
        <v>202</v>
      </c>
      <c r="B78" s="31" t="s">
        <v>481</v>
      </c>
      <c r="C78" s="7" t="s">
        <v>46</v>
      </c>
      <c r="D78" s="23">
        <v>11</v>
      </c>
      <c r="E78" s="24">
        <f t="shared" si="1"/>
        <v>11</v>
      </c>
    </row>
    <row r="79" spans="1:5" ht="31.5" x14ac:dyDescent="0.25">
      <c r="A79" s="29" t="s">
        <v>202</v>
      </c>
      <c r="B79" s="31" t="s">
        <v>482</v>
      </c>
      <c r="C79" s="7" t="s">
        <v>46</v>
      </c>
      <c r="D79" s="23">
        <f>23-3-3</f>
        <v>17</v>
      </c>
      <c r="E79" s="24">
        <f t="shared" si="1"/>
        <v>17</v>
      </c>
    </row>
    <row r="80" spans="1:5" ht="31.5" x14ac:dyDescent="0.25">
      <c r="A80" s="29" t="s">
        <v>202</v>
      </c>
      <c r="B80" s="31" t="s">
        <v>483</v>
      </c>
      <c r="C80" s="7" t="s">
        <v>46</v>
      </c>
      <c r="D80" s="23">
        <v>200</v>
      </c>
      <c r="E80" s="24">
        <f t="shared" si="1"/>
        <v>200</v>
      </c>
    </row>
    <row r="81" spans="1:5" ht="31.5" x14ac:dyDescent="0.25">
      <c r="A81" s="29" t="s">
        <v>202</v>
      </c>
      <c r="B81" s="31" t="s">
        <v>484</v>
      </c>
      <c r="C81" s="7" t="s">
        <v>46</v>
      </c>
      <c r="D81" s="23">
        <v>120</v>
      </c>
      <c r="E81" s="24">
        <f t="shared" si="1"/>
        <v>120</v>
      </c>
    </row>
    <row r="82" spans="1:5" ht="31.5" x14ac:dyDescent="0.25">
      <c r="A82" s="29" t="s">
        <v>202</v>
      </c>
      <c r="B82" s="31" t="s">
        <v>485</v>
      </c>
      <c r="C82" s="7" t="s">
        <v>364</v>
      </c>
      <c r="D82" s="23">
        <f>822-3-3</f>
        <v>816</v>
      </c>
      <c r="E82" s="24">
        <f t="shared" si="1"/>
        <v>816</v>
      </c>
    </row>
    <row r="83" spans="1:5" ht="31.5" x14ac:dyDescent="0.25">
      <c r="A83" s="29" t="s">
        <v>202</v>
      </c>
      <c r="B83" s="31" t="s">
        <v>486</v>
      </c>
      <c r="C83" s="7" t="s">
        <v>364</v>
      </c>
      <c r="D83" s="23">
        <f>2964-48-48</f>
        <v>2868</v>
      </c>
      <c r="E83" s="24">
        <f t="shared" si="1"/>
        <v>2868</v>
      </c>
    </row>
    <row r="84" spans="1:5" ht="31.5" x14ac:dyDescent="0.25">
      <c r="A84" s="29" t="s">
        <v>202</v>
      </c>
      <c r="B84" s="31" t="s">
        <v>487</v>
      </c>
      <c r="C84" s="7" t="s">
        <v>364</v>
      </c>
      <c r="D84" s="23">
        <v>111</v>
      </c>
      <c r="E84" s="24">
        <f t="shared" si="1"/>
        <v>111</v>
      </c>
    </row>
    <row r="85" spans="1:5" ht="31.5" x14ac:dyDescent="0.25">
      <c r="A85" s="29" t="s">
        <v>202</v>
      </c>
      <c r="B85" s="31" t="s">
        <v>488</v>
      </c>
      <c r="C85" s="7" t="s">
        <v>364</v>
      </c>
      <c r="D85" s="23">
        <v>300</v>
      </c>
      <c r="E85" s="24">
        <f t="shared" si="1"/>
        <v>300</v>
      </c>
    </row>
    <row r="86" spans="1:5" ht="31.5" x14ac:dyDescent="0.25">
      <c r="A86" s="29" t="s">
        <v>202</v>
      </c>
      <c r="B86" s="31" t="s">
        <v>489</v>
      </c>
      <c r="C86" s="7" t="s">
        <v>364</v>
      </c>
      <c r="D86" s="23">
        <v>500</v>
      </c>
      <c r="E86" s="24">
        <f t="shared" si="1"/>
        <v>500</v>
      </c>
    </row>
    <row r="87" spans="1:5" ht="31.5" x14ac:dyDescent="0.25">
      <c r="A87" s="29" t="s">
        <v>202</v>
      </c>
      <c r="B87" s="31" t="s">
        <v>490</v>
      </c>
      <c r="C87" s="7" t="s">
        <v>364</v>
      </c>
      <c r="D87" s="23">
        <v>300</v>
      </c>
      <c r="E87" s="24">
        <f t="shared" si="1"/>
        <v>300</v>
      </c>
    </row>
    <row r="88" spans="1:5" ht="31.5" x14ac:dyDescent="0.25">
      <c r="A88" s="29" t="s">
        <v>202</v>
      </c>
      <c r="B88" s="31" t="s">
        <v>491</v>
      </c>
      <c r="C88" s="7" t="s">
        <v>364</v>
      </c>
      <c r="D88" s="23">
        <v>200</v>
      </c>
      <c r="E88" s="24">
        <f t="shared" si="1"/>
        <v>200</v>
      </c>
    </row>
    <row r="89" spans="1:5" ht="31.5" x14ac:dyDescent="0.25">
      <c r="A89" s="29" t="s">
        <v>202</v>
      </c>
      <c r="B89" s="31" t="s">
        <v>492</v>
      </c>
      <c r="C89" s="7" t="s">
        <v>493</v>
      </c>
      <c r="D89" s="23">
        <f>499-5-5</f>
        <v>489</v>
      </c>
      <c r="E89" s="24">
        <f t="shared" si="1"/>
        <v>489</v>
      </c>
    </row>
    <row r="90" spans="1:5" ht="31.5" x14ac:dyDescent="0.25">
      <c r="A90" s="29" t="s">
        <v>202</v>
      </c>
      <c r="B90" s="31" t="s">
        <v>494</v>
      </c>
      <c r="C90" s="7" t="s">
        <v>364</v>
      </c>
      <c r="D90" s="23">
        <f>237-1-1</f>
        <v>235</v>
      </c>
      <c r="E90" s="24">
        <f t="shared" si="1"/>
        <v>235</v>
      </c>
    </row>
    <row r="91" spans="1:5" ht="31.5" x14ac:dyDescent="0.25">
      <c r="A91" s="29" t="s">
        <v>202</v>
      </c>
      <c r="B91" s="31" t="s">
        <v>495</v>
      </c>
      <c r="C91" s="7" t="s">
        <v>364</v>
      </c>
      <c r="D91" s="23">
        <v>200</v>
      </c>
      <c r="E91" s="24">
        <f t="shared" si="1"/>
        <v>200</v>
      </c>
    </row>
    <row r="92" spans="1:5" ht="31.5" x14ac:dyDescent="0.25">
      <c r="A92" s="29" t="s">
        <v>202</v>
      </c>
      <c r="B92" s="31" t="s">
        <v>496</v>
      </c>
      <c r="C92" s="7" t="s">
        <v>364</v>
      </c>
      <c r="D92" s="23">
        <v>44</v>
      </c>
      <c r="E92" s="24">
        <f t="shared" si="1"/>
        <v>44</v>
      </c>
    </row>
    <row r="93" spans="1:5" ht="31.5" x14ac:dyDescent="0.25">
      <c r="A93" s="29" t="s">
        <v>202</v>
      </c>
      <c r="B93" s="31" t="s">
        <v>497</v>
      </c>
      <c r="C93" s="7" t="s">
        <v>364</v>
      </c>
      <c r="D93" s="23">
        <v>300</v>
      </c>
      <c r="E93" s="24">
        <f t="shared" si="1"/>
        <v>300</v>
      </c>
    </row>
    <row r="94" spans="1:5" ht="31.5" x14ac:dyDescent="0.25">
      <c r="A94" s="29" t="s">
        <v>202</v>
      </c>
      <c r="B94" s="31" t="s">
        <v>498</v>
      </c>
      <c r="C94" s="7" t="s">
        <v>364</v>
      </c>
      <c r="D94" s="25">
        <f>923-2-2</f>
        <v>919</v>
      </c>
      <c r="E94" s="24">
        <f t="shared" si="1"/>
        <v>919</v>
      </c>
    </row>
    <row r="95" spans="1:5" ht="31.5" x14ac:dyDescent="0.25">
      <c r="A95" s="29" t="s">
        <v>202</v>
      </c>
      <c r="B95" s="31" t="s">
        <v>499</v>
      </c>
      <c r="C95" s="7" t="s">
        <v>364</v>
      </c>
      <c r="D95" s="23">
        <v>300</v>
      </c>
      <c r="E95" s="24">
        <f t="shared" si="1"/>
        <v>300</v>
      </c>
    </row>
    <row r="96" spans="1:5" ht="31.5" x14ac:dyDescent="0.25">
      <c r="A96" s="29" t="s">
        <v>202</v>
      </c>
      <c r="B96" s="31" t="s">
        <v>500</v>
      </c>
      <c r="C96" s="7" t="s">
        <v>46</v>
      </c>
      <c r="D96" s="23">
        <v>1</v>
      </c>
      <c r="E96" s="24">
        <f t="shared" si="1"/>
        <v>1</v>
      </c>
    </row>
    <row r="97" spans="1:5" ht="31.5" x14ac:dyDescent="0.25">
      <c r="A97" s="29" t="s">
        <v>202</v>
      </c>
      <c r="B97" s="31" t="s">
        <v>501</v>
      </c>
      <c r="C97" s="7" t="s">
        <v>502</v>
      </c>
      <c r="D97" s="23">
        <v>1</v>
      </c>
      <c r="E97" s="24">
        <f t="shared" si="1"/>
        <v>1</v>
      </c>
    </row>
    <row r="98" spans="1:5" ht="31.5" x14ac:dyDescent="0.25">
      <c r="A98" s="29" t="s">
        <v>202</v>
      </c>
      <c r="B98" s="31" t="s">
        <v>503</v>
      </c>
      <c r="C98" s="7" t="s">
        <v>364</v>
      </c>
      <c r="D98" s="23">
        <f>1113-4-4</f>
        <v>1105</v>
      </c>
      <c r="E98" s="24">
        <f t="shared" si="1"/>
        <v>1105</v>
      </c>
    </row>
    <row r="99" spans="1:5" ht="31.5" x14ac:dyDescent="0.25">
      <c r="A99" s="29" t="s">
        <v>202</v>
      </c>
      <c r="B99" s="31" t="s">
        <v>504</v>
      </c>
      <c r="C99" s="7" t="s">
        <v>46</v>
      </c>
      <c r="D99" s="23">
        <v>36</v>
      </c>
      <c r="E99" s="24">
        <f t="shared" si="1"/>
        <v>36</v>
      </c>
    </row>
    <row r="100" spans="1:5" ht="31.5" x14ac:dyDescent="0.25">
      <c r="A100" s="29" t="s">
        <v>202</v>
      </c>
      <c r="B100" s="31" t="s">
        <v>505</v>
      </c>
      <c r="C100" s="7" t="s">
        <v>364</v>
      </c>
      <c r="D100" s="23">
        <f>139-2-2</f>
        <v>135</v>
      </c>
      <c r="E100" s="24">
        <f t="shared" si="1"/>
        <v>135</v>
      </c>
    </row>
    <row r="101" spans="1:5" ht="31.5" x14ac:dyDescent="0.25">
      <c r="A101" s="29" t="s">
        <v>202</v>
      </c>
      <c r="B101" s="31" t="s">
        <v>506</v>
      </c>
      <c r="C101" s="7" t="s">
        <v>364</v>
      </c>
      <c r="D101" s="23">
        <f>300-3-3</f>
        <v>294</v>
      </c>
      <c r="E101" s="24">
        <f t="shared" si="1"/>
        <v>294</v>
      </c>
    </row>
    <row r="102" spans="1:5" ht="31.5" x14ac:dyDescent="0.25">
      <c r="A102" s="29" t="s">
        <v>202</v>
      </c>
      <c r="B102" s="31" t="s">
        <v>507</v>
      </c>
      <c r="C102" s="7" t="s">
        <v>364</v>
      </c>
      <c r="D102" s="23">
        <f>332-4-4</f>
        <v>324</v>
      </c>
      <c r="E102" s="24">
        <f t="shared" si="1"/>
        <v>324</v>
      </c>
    </row>
    <row r="103" spans="1:5" ht="31.5" x14ac:dyDescent="0.25">
      <c r="A103" s="29" t="s">
        <v>202</v>
      </c>
      <c r="B103" s="31" t="s">
        <v>508</v>
      </c>
      <c r="C103" s="7" t="s">
        <v>364</v>
      </c>
      <c r="D103" s="23">
        <v>400</v>
      </c>
      <c r="E103" s="24">
        <f t="shared" si="1"/>
        <v>400</v>
      </c>
    </row>
    <row r="104" spans="1:5" ht="31.5" x14ac:dyDescent="0.25">
      <c r="A104" s="29" t="s">
        <v>202</v>
      </c>
      <c r="B104" s="31" t="s">
        <v>509</v>
      </c>
      <c r="C104" s="7" t="s">
        <v>364</v>
      </c>
      <c r="D104" s="23">
        <v>200</v>
      </c>
      <c r="E104" s="24">
        <f t="shared" si="1"/>
        <v>200</v>
      </c>
    </row>
    <row r="105" spans="1:5" ht="31.5" x14ac:dyDescent="0.25">
      <c r="A105" s="29" t="s">
        <v>202</v>
      </c>
      <c r="B105" s="31" t="s">
        <v>510</v>
      </c>
      <c r="C105" s="7" t="s">
        <v>364</v>
      </c>
      <c r="D105" s="23">
        <v>400</v>
      </c>
      <c r="E105" s="24">
        <f t="shared" si="1"/>
        <v>400</v>
      </c>
    </row>
    <row r="106" spans="1:5" ht="31.5" x14ac:dyDescent="0.25">
      <c r="A106" s="29" t="s">
        <v>202</v>
      </c>
      <c r="B106" s="31" t="s">
        <v>511</v>
      </c>
      <c r="C106" s="7" t="s">
        <v>512</v>
      </c>
      <c r="D106" s="23">
        <v>100</v>
      </c>
      <c r="E106" s="24">
        <f t="shared" si="1"/>
        <v>100</v>
      </c>
    </row>
    <row r="107" spans="1:5" ht="31.5" x14ac:dyDescent="0.25">
      <c r="A107" s="29" t="s">
        <v>202</v>
      </c>
      <c r="B107" s="31" t="s">
        <v>513</v>
      </c>
      <c r="C107" s="7" t="s">
        <v>512</v>
      </c>
      <c r="D107" s="23">
        <f>120-1-1</f>
        <v>118</v>
      </c>
      <c r="E107" s="24">
        <f t="shared" si="1"/>
        <v>118</v>
      </c>
    </row>
    <row r="108" spans="1:5" ht="31.5" x14ac:dyDescent="0.25">
      <c r="A108" s="29" t="s">
        <v>202</v>
      </c>
      <c r="B108" s="31" t="s">
        <v>514</v>
      </c>
      <c r="C108" s="7" t="s">
        <v>512</v>
      </c>
      <c r="D108" s="23">
        <f>443-4-4</f>
        <v>435</v>
      </c>
      <c r="E108" s="24">
        <f t="shared" si="1"/>
        <v>435</v>
      </c>
    </row>
    <row r="109" spans="1:5" ht="31.5" x14ac:dyDescent="0.25">
      <c r="A109" s="29" t="s">
        <v>202</v>
      </c>
      <c r="B109" s="31" t="s">
        <v>515</v>
      </c>
      <c r="C109" s="7" t="s">
        <v>364</v>
      </c>
      <c r="D109" s="23">
        <v>100</v>
      </c>
      <c r="E109" s="24">
        <f t="shared" si="1"/>
        <v>100</v>
      </c>
    </row>
    <row r="110" spans="1:5" ht="31.5" x14ac:dyDescent="0.25">
      <c r="A110" s="29" t="s">
        <v>202</v>
      </c>
      <c r="B110" s="31" t="s">
        <v>516</v>
      </c>
      <c r="C110" s="7" t="s">
        <v>364</v>
      </c>
      <c r="D110" s="23">
        <v>67</v>
      </c>
      <c r="E110" s="24">
        <f t="shared" si="1"/>
        <v>67</v>
      </c>
    </row>
    <row r="111" spans="1:5" ht="31.5" x14ac:dyDescent="0.25">
      <c r="A111" s="29" t="s">
        <v>202</v>
      </c>
      <c r="B111" s="31" t="s">
        <v>517</v>
      </c>
      <c r="C111" s="7" t="s">
        <v>364</v>
      </c>
      <c r="D111" s="23">
        <v>76</v>
      </c>
      <c r="E111" s="24">
        <f t="shared" si="1"/>
        <v>76</v>
      </c>
    </row>
    <row r="112" spans="1:5" ht="31.5" x14ac:dyDescent="0.25">
      <c r="A112" s="29" t="s">
        <v>202</v>
      </c>
      <c r="B112" s="31" t="s">
        <v>518</v>
      </c>
      <c r="C112" s="7" t="s">
        <v>364</v>
      </c>
      <c r="D112" s="23">
        <v>100</v>
      </c>
      <c r="E112" s="24">
        <f t="shared" si="1"/>
        <v>100</v>
      </c>
    </row>
    <row r="113" spans="1:5" ht="31.5" x14ac:dyDescent="0.25">
      <c r="A113" s="29" t="s">
        <v>202</v>
      </c>
      <c r="B113" s="29" t="s">
        <v>203</v>
      </c>
      <c r="C113" s="7" t="s">
        <v>126</v>
      </c>
      <c r="D113" s="23"/>
      <c r="E113" s="24">
        <f t="shared" si="1"/>
        <v>0</v>
      </c>
    </row>
    <row r="114" spans="1:5" ht="31.5" x14ac:dyDescent="0.25">
      <c r="A114" s="29" t="s">
        <v>202</v>
      </c>
      <c r="B114" s="29" t="s">
        <v>204</v>
      </c>
      <c r="C114" s="7" t="s">
        <v>205</v>
      </c>
      <c r="D114" s="23"/>
      <c r="E114" s="24">
        <f t="shared" si="1"/>
        <v>0</v>
      </c>
    </row>
    <row r="115" spans="1:5" ht="31.5" x14ac:dyDescent="0.25">
      <c r="A115" s="29" t="s">
        <v>202</v>
      </c>
      <c r="B115" s="29" t="s">
        <v>519</v>
      </c>
      <c r="C115" s="7" t="s">
        <v>520</v>
      </c>
      <c r="D115" s="23">
        <f>14-1-1</f>
        <v>12</v>
      </c>
      <c r="E115" s="24">
        <f t="shared" si="1"/>
        <v>12</v>
      </c>
    </row>
    <row r="116" spans="1:5" ht="49.5" x14ac:dyDescent="0.25">
      <c r="A116" s="29" t="s">
        <v>202</v>
      </c>
      <c r="B116" s="31" t="s">
        <v>521</v>
      </c>
      <c r="C116" s="7" t="s">
        <v>364</v>
      </c>
      <c r="D116" s="23">
        <f>34-3-3</f>
        <v>28</v>
      </c>
      <c r="E116" s="24">
        <f t="shared" si="1"/>
        <v>28</v>
      </c>
    </row>
    <row r="117" spans="1:5" ht="31.5" x14ac:dyDescent="0.25">
      <c r="A117" s="29" t="s">
        <v>202</v>
      </c>
      <c r="B117" s="31" t="s">
        <v>522</v>
      </c>
      <c r="C117" s="7" t="s">
        <v>364</v>
      </c>
      <c r="D117" s="23">
        <f>41-3-3</f>
        <v>35</v>
      </c>
      <c r="E117" s="24">
        <f t="shared" si="1"/>
        <v>35</v>
      </c>
    </row>
    <row r="118" spans="1:5" ht="49.5" x14ac:dyDescent="0.25">
      <c r="A118" s="29" t="s">
        <v>202</v>
      </c>
      <c r="B118" s="31" t="s">
        <v>523</v>
      </c>
      <c r="C118" s="7" t="s">
        <v>46</v>
      </c>
      <c r="D118" s="23">
        <f>37-3-3</f>
        <v>31</v>
      </c>
      <c r="E118" s="24">
        <f t="shared" si="1"/>
        <v>31</v>
      </c>
    </row>
    <row r="119" spans="1:5" ht="33" x14ac:dyDescent="0.25">
      <c r="A119" s="29" t="s">
        <v>202</v>
      </c>
      <c r="B119" s="31" t="s">
        <v>524</v>
      </c>
      <c r="C119" s="7" t="s">
        <v>46</v>
      </c>
      <c r="D119" s="23">
        <v>200</v>
      </c>
      <c r="E119" s="24">
        <f t="shared" si="1"/>
        <v>200</v>
      </c>
    </row>
    <row r="120" spans="1:5" ht="82.5" x14ac:dyDescent="0.25">
      <c r="A120" s="29" t="s">
        <v>202</v>
      </c>
      <c r="B120" s="31" t="s">
        <v>525</v>
      </c>
      <c r="C120" s="7" t="s">
        <v>46</v>
      </c>
      <c r="D120" s="23">
        <f>41-3-3</f>
        <v>35</v>
      </c>
      <c r="E120" s="24">
        <f t="shared" si="1"/>
        <v>35</v>
      </c>
    </row>
    <row r="121" spans="1:5" ht="33" x14ac:dyDescent="0.25">
      <c r="A121" s="29" t="s">
        <v>202</v>
      </c>
      <c r="B121" s="31" t="s">
        <v>526</v>
      </c>
      <c r="C121" s="7" t="s">
        <v>46</v>
      </c>
      <c r="D121" s="23">
        <v>200</v>
      </c>
      <c r="E121" s="24">
        <f t="shared" si="1"/>
        <v>200</v>
      </c>
    </row>
    <row r="122" spans="1:5" ht="33" x14ac:dyDescent="0.25">
      <c r="A122" s="29" t="s">
        <v>202</v>
      </c>
      <c r="B122" s="31" t="s">
        <v>527</v>
      </c>
      <c r="C122" s="7" t="s">
        <v>364</v>
      </c>
      <c r="D122" s="23">
        <v>100</v>
      </c>
      <c r="E122" s="24">
        <f t="shared" si="1"/>
        <v>100</v>
      </c>
    </row>
    <row r="123" spans="1:5" ht="49.5" x14ac:dyDescent="0.25">
      <c r="A123" s="29" t="s">
        <v>202</v>
      </c>
      <c r="B123" s="31" t="s">
        <v>528</v>
      </c>
      <c r="C123" s="7" t="s">
        <v>364</v>
      </c>
      <c r="D123" s="23">
        <f>35-3-3</f>
        <v>29</v>
      </c>
      <c r="E123" s="24">
        <f t="shared" si="1"/>
        <v>29</v>
      </c>
    </row>
    <row r="124" spans="1:5" ht="31.5" x14ac:dyDescent="0.25">
      <c r="A124" s="29" t="s">
        <v>202</v>
      </c>
      <c r="B124" s="31" t="s">
        <v>529</v>
      </c>
      <c r="C124" s="7" t="s">
        <v>364</v>
      </c>
      <c r="D124" s="23">
        <v>400</v>
      </c>
      <c r="E124" s="24">
        <f t="shared" si="1"/>
        <v>400</v>
      </c>
    </row>
    <row r="125" spans="1:5" ht="31.5" x14ac:dyDescent="0.25">
      <c r="A125" s="29" t="s">
        <v>202</v>
      </c>
      <c r="B125" s="31" t="s">
        <v>530</v>
      </c>
      <c r="C125" s="7" t="s">
        <v>364</v>
      </c>
      <c r="D125" s="23">
        <f>1385-5-5</f>
        <v>1375</v>
      </c>
      <c r="E125" s="24">
        <f t="shared" si="1"/>
        <v>1375</v>
      </c>
    </row>
    <row r="126" spans="1:5" ht="31.5" x14ac:dyDescent="0.25">
      <c r="A126" s="29" t="s">
        <v>202</v>
      </c>
      <c r="B126" s="31" t="s">
        <v>531</v>
      </c>
      <c r="C126" s="7" t="s">
        <v>364</v>
      </c>
      <c r="D126" s="23">
        <v>400</v>
      </c>
      <c r="E126" s="24">
        <f t="shared" si="1"/>
        <v>400</v>
      </c>
    </row>
    <row r="127" spans="1:5" ht="31.5" x14ac:dyDescent="0.25">
      <c r="A127" s="29" t="s">
        <v>202</v>
      </c>
      <c r="B127" s="31" t="s">
        <v>532</v>
      </c>
      <c r="C127" s="7" t="s">
        <v>364</v>
      </c>
      <c r="D127" s="23">
        <v>200</v>
      </c>
      <c r="E127" s="24">
        <f t="shared" si="1"/>
        <v>200</v>
      </c>
    </row>
    <row r="128" spans="1:5" ht="31.5" x14ac:dyDescent="0.25">
      <c r="A128" s="29" t="s">
        <v>202</v>
      </c>
      <c r="B128" s="31" t="s">
        <v>533</v>
      </c>
      <c r="C128" s="7" t="s">
        <v>364</v>
      </c>
      <c r="D128" s="23">
        <v>100</v>
      </c>
      <c r="E128" s="24">
        <f t="shared" si="1"/>
        <v>100</v>
      </c>
    </row>
    <row r="129" spans="1:5" ht="31.5" x14ac:dyDescent="0.25">
      <c r="A129" s="29" t="s">
        <v>202</v>
      </c>
      <c r="B129" s="31" t="s">
        <v>534</v>
      </c>
      <c r="C129" s="7" t="s">
        <v>364</v>
      </c>
      <c r="D129" s="23">
        <v>200</v>
      </c>
      <c r="E129" s="24">
        <f t="shared" si="1"/>
        <v>200</v>
      </c>
    </row>
    <row r="130" spans="1:5" ht="31.5" x14ac:dyDescent="0.25">
      <c r="A130" s="29" t="s">
        <v>202</v>
      </c>
      <c r="B130" s="31" t="s">
        <v>535</v>
      </c>
      <c r="C130" s="7" t="s">
        <v>364</v>
      </c>
      <c r="D130" s="23">
        <v>200</v>
      </c>
      <c r="E130" s="24">
        <f t="shared" si="1"/>
        <v>200</v>
      </c>
    </row>
    <row r="131" spans="1:5" ht="31.5" x14ac:dyDescent="0.25">
      <c r="A131" s="29" t="s">
        <v>202</v>
      </c>
      <c r="B131" s="29" t="s">
        <v>536</v>
      </c>
      <c r="C131" s="7" t="s">
        <v>364</v>
      </c>
      <c r="D131" s="23">
        <f>215-2-2</f>
        <v>211</v>
      </c>
      <c r="E131" s="24">
        <f t="shared" si="1"/>
        <v>211</v>
      </c>
    </row>
    <row r="132" spans="1:5" ht="31.5" x14ac:dyDescent="0.25">
      <c r="A132" s="29" t="s">
        <v>202</v>
      </c>
      <c r="B132" s="31" t="s">
        <v>537</v>
      </c>
      <c r="C132" s="7" t="s">
        <v>364</v>
      </c>
      <c r="D132" s="23">
        <v>100</v>
      </c>
      <c r="E132" s="24">
        <f t="shared" si="1"/>
        <v>100</v>
      </c>
    </row>
    <row r="133" spans="1:5" ht="31.5" x14ac:dyDescent="0.25">
      <c r="A133" s="29" t="s">
        <v>202</v>
      </c>
      <c r="B133" s="31" t="s">
        <v>538</v>
      </c>
      <c r="C133" s="7" t="s">
        <v>372</v>
      </c>
      <c r="D133" s="23">
        <f>185-4-4</f>
        <v>177</v>
      </c>
      <c r="E133" s="24">
        <f t="shared" si="1"/>
        <v>177</v>
      </c>
    </row>
    <row r="134" spans="1:5" ht="31.5" x14ac:dyDescent="0.25">
      <c r="A134" s="29" t="s">
        <v>202</v>
      </c>
      <c r="B134" s="29" t="s">
        <v>539</v>
      </c>
      <c r="C134" s="7" t="s">
        <v>364</v>
      </c>
      <c r="D134" s="23">
        <v>103</v>
      </c>
      <c r="E134" s="24">
        <f t="shared" si="1"/>
        <v>103</v>
      </c>
    </row>
    <row r="135" spans="1:5" ht="31.5" x14ac:dyDescent="0.25">
      <c r="A135" s="29" t="s">
        <v>202</v>
      </c>
      <c r="B135" s="31" t="s">
        <v>540</v>
      </c>
      <c r="C135" s="7" t="s">
        <v>364</v>
      </c>
      <c r="D135" s="23">
        <f>1047-6-6</f>
        <v>1035</v>
      </c>
      <c r="E135" s="24">
        <f t="shared" ref="E135:E198" si="2">D135-NJ135</f>
        <v>1035</v>
      </c>
    </row>
    <row r="136" spans="1:5" ht="31.5" x14ac:dyDescent="0.25">
      <c r="A136" s="29" t="s">
        <v>202</v>
      </c>
      <c r="B136" s="31" t="s">
        <v>541</v>
      </c>
      <c r="C136" s="7" t="s">
        <v>364</v>
      </c>
      <c r="D136" s="23">
        <f>1921-20-20</f>
        <v>1881</v>
      </c>
      <c r="E136" s="24">
        <f t="shared" si="2"/>
        <v>1881</v>
      </c>
    </row>
    <row r="137" spans="1:5" ht="31.5" x14ac:dyDescent="0.25">
      <c r="A137" s="29" t="s">
        <v>202</v>
      </c>
      <c r="B137" s="31" t="s">
        <v>542</v>
      </c>
      <c r="C137" s="7" t="s">
        <v>364</v>
      </c>
      <c r="D137" s="23">
        <f>52-1-1</f>
        <v>50</v>
      </c>
      <c r="E137" s="24">
        <f t="shared" si="2"/>
        <v>50</v>
      </c>
    </row>
    <row r="138" spans="1:5" ht="31.5" x14ac:dyDescent="0.25">
      <c r="A138" s="29" t="s">
        <v>202</v>
      </c>
      <c r="B138" s="31" t="s">
        <v>543</v>
      </c>
      <c r="C138" s="7" t="s">
        <v>364</v>
      </c>
      <c r="D138" s="23">
        <f>336-2-2</f>
        <v>332</v>
      </c>
      <c r="E138" s="24">
        <f t="shared" si="2"/>
        <v>332</v>
      </c>
    </row>
    <row r="139" spans="1:5" ht="31.5" x14ac:dyDescent="0.25">
      <c r="A139" s="29" t="s">
        <v>202</v>
      </c>
      <c r="B139" s="31" t="s">
        <v>544</v>
      </c>
      <c r="C139" s="7" t="s">
        <v>364</v>
      </c>
      <c r="D139" s="23">
        <v>436</v>
      </c>
      <c r="E139" s="24">
        <f t="shared" si="2"/>
        <v>436</v>
      </c>
    </row>
    <row r="140" spans="1:5" ht="31.5" x14ac:dyDescent="0.25">
      <c r="A140" s="29" t="s">
        <v>202</v>
      </c>
      <c r="B140" s="31" t="s">
        <v>545</v>
      </c>
      <c r="C140" s="7" t="s">
        <v>364</v>
      </c>
      <c r="D140" s="23">
        <v>400</v>
      </c>
      <c r="E140" s="24">
        <f t="shared" si="2"/>
        <v>400</v>
      </c>
    </row>
    <row r="141" spans="1:5" ht="33" x14ac:dyDescent="0.25">
      <c r="A141" s="29" t="s">
        <v>202</v>
      </c>
      <c r="B141" s="31" t="s">
        <v>546</v>
      </c>
      <c r="C141" s="7" t="s">
        <v>364</v>
      </c>
      <c r="D141" s="23">
        <f>1233-4-4</f>
        <v>1225</v>
      </c>
      <c r="E141" s="24">
        <f t="shared" si="2"/>
        <v>1225</v>
      </c>
    </row>
    <row r="142" spans="1:5" ht="33" x14ac:dyDescent="0.25">
      <c r="A142" s="29" t="s">
        <v>202</v>
      </c>
      <c r="B142" s="31" t="s">
        <v>547</v>
      </c>
      <c r="C142" s="7" t="s">
        <v>364</v>
      </c>
      <c r="D142" s="23">
        <v>300</v>
      </c>
      <c r="E142" s="24">
        <f t="shared" si="2"/>
        <v>300</v>
      </c>
    </row>
    <row r="143" spans="1:5" ht="31.5" x14ac:dyDescent="0.25">
      <c r="A143" s="29" t="s">
        <v>202</v>
      </c>
      <c r="B143" s="31" t="s">
        <v>548</v>
      </c>
      <c r="C143" s="7" t="s">
        <v>364</v>
      </c>
      <c r="D143" s="23">
        <v>500</v>
      </c>
      <c r="E143" s="24">
        <f t="shared" si="2"/>
        <v>500</v>
      </c>
    </row>
    <row r="144" spans="1:5" ht="31.5" x14ac:dyDescent="0.25">
      <c r="A144" s="29" t="s">
        <v>202</v>
      </c>
      <c r="B144" s="31" t="s">
        <v>549</v>
      </c>
      <c r="C144" s="7" t="s">
        <v>502</v>
      </c>
      <c r="D144" s="23">
        <f>764-3-3</f>
        <v>758</v>
      </c>
      <c r="E144" s="24">
        <f t="shared" si="2"/>
        <v>758</v>
      </c>
    </row>
    <row r="145" spans="1:5" ht="31.5" x14ac:dyDescent="0.25">
      <c r="A145" s="29" t="s">
        <v>202</v>
      </c>
      <c r="B145" s="31" t="s">
        <v>550</v>
      </c>
      <c r="C145" s="7" t="s">
        <v>502</v>
      </c>
      <c r="D145" s="23">
        <f>193-4-4</f>
        <v>185</v>
      </c>
      <c r="E145" s="24">
        <f t="shared" si="2"/>
        <v>185</v>
      </c>
    </row>
    <row r="146" spans="1:5" ht="31.5" x14ac:dyDescent="0.25">
      <c r="A146" s="29" t="s">
        <v>202</v>
      </c>
      <c r="B146" s="31" t="s">
        <v>551</v>
      </c>
      <c r="C146" s="7" t="s">
        <v>502</v>
      </c>
      <c r="D146" s="23">
        <f>88-5-5</f>
        <v>78</v>
      </c>
      <c r="E146" s="24">
        <f t="shared" si="2"/>
        <v>78</v>
      </c>
    </row>
    <row r="147" spans="1:5" ht="31.5" x14ac:dyDescent="0.25">
      <c r="A147" s="29" t="s">
        <v>202</v>
      </c>
      <c r="B147" s="31" t="s">
        <v>552</v>
      </c>
      <c r="C147" s="7" t="s">
        <v>502</v>
      </c>
      <c r="D147" s="23">
        <v>100</v>
      </c>
      <c r="E147" s="24">
        <f t="shared" si="2"/>
        <v>100</v>
      </c>
    </row>
    <row r="148" spans="1:5" ht="31.5" x14ac:dyDescent="0.25">
      <c r="A148" s="29" t="s">
        <v>202</v>
      </c>
      <c r="B148" s="31" t="s">
        <v>553</v>
      </c>
      <c r="C148" s="7" t="s">
        <v>502</v>
      </c>
      <c r="D148" s="23">
        <v>60</v>
      </c>
      <c r="E148" s="24">
        <f t="shared" si="2"/>
        <v>60</v>
      </c>
    </row>
    <row r="149" spans="1:5" ht="31.5" x14ac:dyDescent="0.25">
      <c r="A149" s="29" t="s">
        <v>202</v>
      </c>
      <c r="B149" s="31" t="s">
        <v>554</v>
      </c>
      <c r="C149" s="7" t="s">
        <v>502</v>
      </c>
      <c r="D149" s="23">
        <f>13-1-1</f>
        <v>11</v>
      </c>
      <c r="E149" s="24">
        <f t="shared" si="2"/>
        <v>11</v>
      </c>
    </row>
    <row r="150" spans="1:5" ht="31.5" x14ac:dyDescent="0.25">
      <c r="A150" s="29" t="s">
        <v>202</v>
      </c>
      <c r="B150" s="31" t="s">
        <v>555</v>
      </c>
      <c r="C150" s="7" t="s">
        <v>502</v>
      </c>
      <c r="D150" s="23">
        <f>186-2-2</f>
        <v>182</v>
      </c>
      <c r="E150" s="24">
        <f t="shared" si="2"/>
        <v>182</v>
      </c>
    </row>
    <row r="151" spans="1:5" ht="31.5" x14ac:dyDescent="0.25">
      <c r="A151" s="29" t="s">
        <v>202</v>
      </c>
      <c r="B151" s="31" t="s">
        <v>556</v>
      </c>
      <c r="C151" s="7" t="s">
        <v>502</v>
      </c>
      <c r="D151" s="23">
        <v>369</v>
      </c>
      <c r="E151" s="24">
        <f t="shared" si="2"/>
        <v>369</v>
      </c>
    </row>
    <row r="152" spans="1:5" ht="31.5" x14ac:dyDescent="0.25">
      <c r="A152" s="29" t="s">
        <v>202</v>
      </c>
      <c r="B152" s="29" t="s">
        <v>557</v>
      </c>
      <c r="C152" s="7" t="s">
        <v>364</v>
      </c>
      <c r="D152" s="23">
        <v>200</v>
      </c>
      <c r="E152" s="24">
        <f t="shared" si="2"/>
        <v>200</v>
      </c>
    </row>
    <row r="153" spans="1:5" ht="31.5" x14ac:dyDescent="0.25">
      <c r="A153" s="29" t="s">
        <v>213</v>
      </c>
      <c r="B153" s="31" t="s">
        <v>393</v>
      </c>
      <c r="C153" s="7" t="s">
        <v>9</v>
      </c>
      <c r="D153" s="23">
        <v>16</v>
      </c>
      <c r="E153" s="24">
        <f t="shared" si="2"/>
        <v>16</v>
      </c>
    </row>
    <row r="154" spans="1:5" ht="31.5" x14ac:dyDescent="0.25">
      <c r="A154" s="29" t="s">
        <v>213</v>
      </c>
      <c r="B154" s="31" t="s">
        <v>395</v>
      </c>
      <c r="C154" s="7" t="s">
        <v>9</v>
      </c>
      <c r="D154" s="23">
        <v>245</v>
      </c>
      <c r="E154" s="24">
        <f t="shared" si="2"/>
        <v>245</v>
      </c>
    </row>
    <row r="155" spans="1:5" ht="31.5" x14ac:dyDescent="0.25">
      <c r="A155" s="29" t="s">
        <v>213</v>
      </c>
      <c r="B155" s="29" t="s">
        <v>558</v>
      </c>
      <c r="C155" s="7" t="s">
        <v>46</v>
      </c>
      <c r="D155" s="23">
        <v>39</v>
      </c>
      <c r="E155" s="24">
        <f t="shared" si="2"/>
        <v>39</v>
      </c>
    </row>
    <row r="156" spans="1:5" ht="31.5" x14ac:dyDescent="0.25">
      <c r="A156" s="29" t="s">
        <v>213</v>
      </c>
      <c r="B156" s="31" t="s">
        <v>214</v>
      </c>
      <c r="C156" s="7" t="s">
        <v>364</v>
      </c>
      <c r="D156" s="23">
        <f>433-3-3</f>
        <v>427</v>
      </c>
      <c r="E156" s="24">
        <f t="shared" si="2"/>
        <v>427</v>
      </c>
    </row>
    <row r="157" spans="1:5" ht="31.5" x14ac:dyDescent="0.25">
      <c r="A157" s="29" t="s">
        <v>213</v>
      </c>
      <c r="B157" s="31" t="s">
        <v>559</v>
      </c>
      <c r="C157" s="7" t="s">
        <v>364</v>
      </c>
      <c r="D157" s="23">
        <v>39</v>
      </c>
      <c r="E157" s="24">
        <f t="shared" si="2"/>
        <v>39</v>
      </c>
    </row>
    <row r="158" spans="1:5" ht="31.5" x14ac:dyDescent="0.25">
      <c r="A158" s="29" t="s">
        <v>213</v>
      </c>
      <c r="B158" s="31" t="s">
        <v>396</v>
      </c>
      <c r="C158" s="7" t="s">
        <v>364</v>
      </c>
      <c r="D158" s="23">
        <v>21</v>
      </c>
      <c r="E158" s="24">
        <f t="shared" si="2"/>
        <v>21</v>
      </c>
    </row>
    <row r="159" spans="1:5" ht="31.5" x14ac:dyDescent="0.25">
      <c r="A159" s="29" t="s">
        <v>213</v>
      </c>
      <c r="B159" s="31" t="s">
        <v>397</v>
      </c>
      <c r="C159" s="7" t="s">
        <v>364</v>
      </c>
      <c r="D159" s="23">
        <v>21</v>
      </c>
      <c r="E159" s="24">
        <f t="shared" si="2"/>
        <v>21</v>
      </c>
    </row>
    <row r="160" spans="1:5" ht="31.5" x14ac:dyDescent="0.25">
      <c r="A160" s="29" t="s">
        <v>213</v>
      </c>
      <c r="B160" s="31" t="s">
        <v>560</v>
      </c>
      <c r="C160" s="7" t="s">
        <v>364</v>
      </c>
      <c r="D160" s="23">
        <v>15</v>
      </c>
      <c r="E160" s="24">
        <f t="shared" si="2"/>
        <v>15</v>
      </c>
    </row>
    <row r="161" spans="1:5" ht="31.5" x14ac:dyDescent="0.25">
      <c r="A161" s="29" t="s">
        <v>213</v>
      </c>
      <c r="B161" s="31" t="s">
        <v>398</v>
      </c>
      <c r="C161" s="7" t="s">
        <v>364</v>
      </c>
      <c r="D161" s="23">
        <f>42-7-7</f>
        <v>28</v>
      </c>
      <c r="E161" s="24">
        <f t="shared" si="2"/>
        <v>28</v>
      </c>
    </row>
    <row r="162" spans="1:5" ht="31.5" x14ac:dyDescent="0.25">
      <c r="A162" s="29" t="s">
        <v>213</v>
      </c>
      <c r="B162" s="31" t="s">
        <v>561</v>
      </c>
      <c r="C162" s="7" t="s">
        <v>364</v>
      </c>
      <c r="D162" s="23">
        <v>31</v>
      </c>
      <c r="E162" s="24">
        <f t="shared" si="2"/>
        <v>31</v>
      </c>
    </row>
    <row r="163" spans="1:5" ht="31.5" x14ac:dyDescent="0.25">
      <c r="A163" s="29" t="s">
        <v>213</v>
      </c>
      <c r="B163" s="31" t="s">
        <v>562</v>
      </c>
      <c r="C163" s="7" t="s">
        <v>46</v>
      </c>
      <c r="D163" s="23">
        <v>228</v>
      </c>
      <c r="E163" s="24">
        <f t="shared" si="2"/>
        <v>228</v>
      </c>
    </row>
    <row r="164" spans="1:5" ht="31.5" x14ac:dyDescent="0.25">
      <c r="A164" s="29" t="s">
        <v>213</v>
      </c>
      <c r="B164" s="29" t="s">
        <v>563</v>
      </c>
      <c r="C164" s="7" t="s">
        <v>46</v>
      </c>
      <c r="D164" s="23">
        <v>702</v>
      </c>
      <c r="E164" s="24">
        <f t="shared" si="2"/>
        <v>702</v>
      </c>
    </row>
    <row r="165" spans="1:5" ht="33" x14ac:dyDescent="0.25">
      <c r="A165" s="29" t="s">
        <v>213</v>
      </c>
      <c r="B165" s="31" t="s">
        <v>564</v>
      </c>
      <c r="C165" s="7" t="s">
        <v>364</v>
      </c>
      <c r="D165" s="23">
        <v>27</v>
      </c>
      <c r="E165" s="24">
        <f t="shared" si="2"/>
        <v>27</v>
      </c>
    </row>
    <row r="166" spans="1:5" ht="31.5" x14ac:dyDescent="0.25">
      <c r="A166" s="29" t="s">
        <v>213</v>
      </c>
      <c r="B166" s="29" t="s">
        <v>399</v>
      </c>
      <c r="C166" s="7" t="s">
        <v>364</v>
      </c>
      <c r="D166" s="23">
        <v>158</v>
      </c>
      <c r="E166" s="24">
        <f t="shared" si="2"/>
        <v>158</v>
      </c>
    </row>
    <row r="167" spans="1:5" ht="31.5" x14ac:dyDescent="0.25">
      <c r="A167" s="29" t="s">
        <v>213</v>
      </c>
      <c r="B167" s="31" t="s">
        <v>565</v>
      </c>
      <c r="C167" s="7" t="s">
        <v>364</v>
      </c>
      <c r="D167" s="23">
        <f>3631-24-24</f>
        <v>3583</v>
      </c>
      <c r="E167" s="24">
        <f t="shared" si="2"/>
        <v>3583</v>
      </c>
    </row>
    <row r="168" spans="1:5" ht="16.5" x14ac:dyDescent="0.25">
      <c r="A168" s="29" t="s">
        <v>216</v>
      </c>
      <c r="B168" s="31" t="s">
        <v>566</v>
      </c>
      <c r="C168" s="7" t="s">
        <v>9</v>
      </c>
      <c r="D168" s="23">
        <v>4</v>
      </c>
      <c r="E168" s="24">
        <f t="shared" si="2"/>
        <v>4</v>
      </c>
    </row>
    <row r="169" spans="1:5" ht="16.5" x14ac:dyDescent="0.25">
      <c r="A169" s="29" t="s">
        <v>216</v>
      </c>
      <c r="B169" s="31" t="s">
        <v>567</v>
      </c>
      <c r="C169" s="7" t="s">
        <v>238</v>
      </c>
      <c r="D169" s="23">
        <f>21-2</f>
        <v>19</v>
      </c>
      <c r="E169" s="24">
        <f t="shared" si="2"/>
        <v>19</v>
      </c>
    </row>
    <row r="170" spans="1:5" ht="15.75" x14ac:dyDescent="0.25">
      <c r="A170" s="29" t="s">
        <v>216</v>
      </c>
      <c r="B170" s="29" t="s">
        <v>568</v>
      </c>
      <c r="C170" s="7" t="s">
        <v>364</v>
      </c>
      <c r="D170" s="23">
        <f>53-4</f>
        <v>49</v>
      </c>
      <c r="E170" s="24">
        <f t="shared" si="2"/>
        <v>49</v>
      </c>
    </row>
    <row r="171" spans="1:5" ht="15.75" x14ac:dyDescent="0.25">
      <c r="A171" s="29" t="s">
        <v>216</v>
      </c>
      <c r="B171" s="29" t="s">
        <v>413</v>
      </c>
      <c r="C171" s="7" t="s">
        <v>9</v>
      </c>
      <c r="D171" s="23">
        <f>32-1-1</f>
        <v>30</v>
      </c>
      <c r="E171" s="24">
        <f t="shared" si="2"/>
        <v>30</v>
      </c>
    </row>
    <row r="172" spans="1:5" ht="16.5" x14ac:dyDescent="0.25">
      <c r="A172" s="29" t="s">
        <v>216</v>
      </c>
      <c r="B172" s="31" t="s">
        <v>255</v>
      </c>
      <c r="C172" s="7" t="s">
        <v>569</v>
      </c>
      <c r="D172" s="23">
        <v>290</v>
      </c>
      <c r="E172" s="24">
        <f t="shared" si="2"/>
        <v>290</v>
      </c>
    </row>
    <row r="173" spans="1:5" ht="16.5" x14ac:dyDescent="0.25">
      <c r="A173" s="29" t="s">
        <v>216</v>
      </c>
      <c r="B173" s="31" t="s">
        <v>414</v>
      </c>
      <c r="C173" s="7" t="s">
        <v>569</v>
      </c>
      <c r="D173" s="23">
        <f>45-4</f>
        <v>41</v>
      </c>
      <c r="E173" s="24">
        <f t="shared" si="2"/>
        <v>41</v>
      </c>
    </row>
    <row r="174" spans="1:5" ht="16.5" x14ac:dyDescent="0.25">
      <c r="A174" s="29" t="s">
        <v>216</v>
      </c>
      <c r="B174" s="31" t="s">
        <v>570</v>
      </c>
      <c r="C174" s="7" t="s">
        <v>9</v>
      </c>
      <c r="D174" s="23">
        <f>33-1-1</f>
        <v>31</v>
      </c>
      <c r="E174" s="24">
        <f t="shared" si="2"/>
        <v>31</v>
      </c>
    </row>
    <row r="175" spans="1:5" ht="15.75" x14ac:dyDescent="0.25">
      <c r="A175" s="29" t="s">
        <v>216</v>
      </c>
      <c r="B175" s="29" t="s">
        <v>571</v>
      </c>
      <c r="C175" s="7" t="s">
        <v>9</v>
      </c>
      <c r="D175" s="23">
        <v>224</v>
      </c>
      <c r="E175" s="24">
        <f t="shared" si="2"/>
        <v>224</v>
      </c>
    </row>
    <row r="176" spans="1:5" ht="16.5" x14ac:dyDescent="0.25">
      <c r="A176" s="29" t="s">
        <v>216</v>
      </c>
      <c r="B176" s="31" t="s">
        <v>572</v>
      </c>
      <c r="C176" s="7" t="s">
        <v>372</v>
      </c>
      <c r="D176" s="23">
        <f>15-6</f>
        <v>9</v>
      </c>
      <c r="E176" s="24">
        <f t="shared" si="2"/>
        <v>9</v>
      </c>
    </row>
    <row r="177" spans="1:5" ht="33" x14ac:dyDescent="0.25">
      <c r="A177" s="29" t="s">
        <v>216</v>
      </c>
      <c r="B177" s="31" t="s">
        <v>573</v>
      </c>
      <c r="C177" s="7" t="s">
        <v>46</v>
      </c>
      <c r="D177" s="23">
        <v>78</v>
      </c>
      <c r="E177" s="24">
        <f t="shared" si="2"/>
        <v>78</v>
      </c>
    </row>
    <row r="178" spans="1:5" ht="16.5" x14ac:dyDescent="0.25">
      <c r="A178" s="29" t="s">
        <v>216</v>
      </c>
      <c r="B178" s="31" t="s">
        <v>574</v>
      </c>
      <c r="C178" s="7" t="s">
        <v>9</v>
      </c>
      <c r="D178" s="23">
        <f>252-3-3</f>
        <v>246</v>
      </c>
      <c r="E178" s="24">
        <f t="shared" si="2"/>
        <v>246</v>
      </c>
    </row>
    <row r="179" spans="1:5" ht="16.5" x14ac:dyDescent="0.25">
      <c r="A179" s="29" t="s">
        <v>216</v>
      </c>
      <c r="B179" s="31" t="s">
        <v>575</v>
      </c>
      <c r="C179" s="7" t="s">
        <v>9</v>
      </c>
      <c r="D179" s="23">
        <f>2241-3-3</f>
        <v>2235</v>
      </c>
      <c r="E179" s="24">
        <f t="shared" si="2"/>
        <v>2235</v>
      </c>
    </row>
    <row r="180" spans="1:5" ht="31.5" x14ac:dyDescent="0.25">
      <c r="A180" s="29" t="s">
        <v>262</v>
      </c>
      <c r="B180" s="31" t="s">
        <v>576</v>
      </c>
      <c r="C180" s="7" t="s">
        <v>577</v>
      </c>
      <c r="D180" s="23">
        <v>3</v>
      </c>
      <c r="E180" s="24">
        <f t="shared" si="2"/>
        <v>3</v>
      </c>
    </row>
    <row r="181" spans="1:5" ht="31.5" x14ac:dyDescent="0.25">
      <c r="A181" s="29" t="s">
        <v>262</v>
      </c>
      <c r="B181" s="31" t="s">
        <v>578</v>
      </c>
      <c r="C181" s="7" t="s">
        <v>9</v>
      </c>
      <c r="D181" s="23">
        <v>113</v>
      </c>
      <c r="E181" s="24">
        <f t="shared" si="2"/>
        <v>113</v>
      </c>
    </row>
    <row r="182" spans="1:5" ht="31.5" x14ac:dyDescent="0.25">
      <c r="A182" s="29" t="s">
        <v>262</v>
      </c>
      <c r="B182" s="31" t="s">
        <v>579</v>
      </c>
      <c r="C182" s="7" t="s">
        <v>9</v>
      </c>
      <c r="D182" s="23">
        <v>54</v>
      </c>
      <c r="E182" s="24">
        <f t="shared" si="2"/>
        <v>54</v>
      </c>
    </row>
    <row r="183" spans="1:5" ht="31.5" x14ac:dyDescent="0.25">
      <c r="A183" s="29" t="s">
        <v>262</v>
      </c>
      <c r="B183" s="31" t="s">
        <v>580</v>
      </c>
      <c r="C183" s="7" t="s">
        <v>9</v>
      </c>
      <c r="D183" s="23">
        <v>210</v>
      </c>
      <c r="E183" s="24">
        <f t="shared" si="2"/>
        <v>210</v>
      </c>
    </row>
    <row r="184" spans="1:5" ht="31.5" x14ac:dyDescent="0.25">
      <c r="A184" s="29" t="s">
        <v>262</v>
      </c>
      <c r="B184" s="31" t="s">
        <v>581</v>
      </c>
      <c r="C184" s="7" t="s">
        <v>9</v>
      </c>
      <c r="D184" s="23">
        <v>2</v>
      </c>
      <c r="E184" s="24">
        <f t="shared" si="2"/>
        <v>2</v>
      </c>
    </row>
    <row r="185" spans="1:5" ht="31.5" x14ac:dyDescent="0.25">
      <c r="A185" s="29" t="s">
        <v>262</v>
      </c>
      <c r="B185" s="31" t="s">
        <v>582</v>
      </c>
      <c r="C185" s="7" t="s">
        <v>9</v>
      </c>
      <c r="D185" s="23">
        <v>372</v>
      </c>
      <c r="E185" s="24">
        <f t="shared" si="2"/>
        <v>372</v>
      </c>
    </row>
    <row r="186" spans="1:5" ht="31.5" x14ac:dyDescent="0.25">
      <c r="A186" s="29" t="s">
        <v>262</v>
      </c>
      <c r="B186" s="31" t="s">
        <v>583</v>
      </c>
      <c r="C186" s="7" t="s">
        <v>9</v>
      </c>
      <c r="D186" s="23">
        <v>276</v>
      </c>
      <c r="E186" s="24">
        <f t="shared" si="2"/>
        <v>276</v>
      </c>
    </row>
    <row r="187" spans="1:5" ht="16.5" x14ac:dyDescent="0.25">
      <c r="A187" s="30" t="s">
        <v>264</v>
      </c>
      <c r="B187" s="31" t="s">
        <v>584</v>
      </c>
      <c r="C187" s="7" t="s">
        <v>364</v>
      </c>
      <c r="D187" s="23">
        <f>72-1-1</f>
        <v>70</v>
      </c>
      <c r="E187" s="24">
        <f t="shared" si="2"/>
        <v>70</v>
      </c>
    </row>
    <row r="188" spans="1:5" ht="16.5" x14ac:dyDescent="0.25">
      <c r="A188" s="30" t="s">
        <v>264</v>
      </c>
      <c r="B188" s="31" t="s">
        <v>585</v>
      </c>
      <c r="C188" s="7" t="s">
        <v>364</v>
      </c>
      <c r="D188" s="23">
        <v>208</v>
      </c>
      <c r="E188" s="24">
        <f t="shared" si="2"/>
        <v>208</v>
      </c>
    </row>
    <row r="189" spans="1:5" ht="16.5" x14ac:dyDescent="0.25">
      <c r="A189" s="30" t="s">
        <v>264</v>
      </c>
      <c r="B189" s="29" t="s">
        <v>586</v>
      </c>
      <c r="C189" s="7" t="s">
        <v>364</v>
      </c>
      <c r="D189" s="23">
        <v>52</v>
      </c>
      <c r="E189" s="24">
        <f t="shared" si="2"/>
        <v>52</v>
      </c>
    </row>
    <row r="190" spans="1:5" ht="16.5" x14ac:dyDescent="0.25">
      <c r="A190" s="30" t="s">
        <v>264</v>
      </c>
      <c r="B190" s="31" t="s">
        <v>587</v>
      </c>
      <c r="C190" s="7" t="s">
        <v>364</v>
      </c>
      <c r="D190" s="23">
        <v>49</v>
      </c>
      <c r="E190" s="24">
        <f t="shared" si="2"/>
        <v>49</v>
      </c>
    </row>
    <row r="191" spans="1:5" ht="16.5" x14ac:dyDescent="0.25">
      <c r="A191" s="30" t="s">
        <v>264</v>
      </c>
      <c r="B191" s="31" t="s">
        <v>588</v>
      </c>
      <c r="C191" s="7" t="s">
        <v>364</v>
      </c>
      <c r="D191" s="23">
        <v>109</v>
      </c>
      <c r="E191" s="24">
        <f t="shared" si="2"/>
        <v>109</v>
      </c>
    </row>
    <row r="192" spans="1:5" ht="16.5" x14ac:dyDescent="0.25">
      <c r="A192" s="30" t="s">
        <v>264</v>
      </c>
      <c r="B192" s="29" t="s">
        <v>589</v>
      </c>
      <c r="C192" s="7" t="s">
        <v>364</v>
      </c>
      <c r="D192" s="23">
        <f>1337-6-6</f>
        <v>1325</v>
      </c>
      <c r="E192" s="24">
        <f t="shared" si="2"/>
        <v>1325</v>
      </c>
    </row>
    <row r="193" spans="1:5" ht="16.5" x14ac:dyDescent="0.25">
      <c r="A193" s="30" t="s">
        <v>264</v>
      </c>
      <c r="B193" s="31" t="s">
        <v>590</v>
      </c>
      <c r="C193" s="7" t="s">
        <v>364</v>
      </c>
      <c r="D193" s="23">
        <f>571-1-1</f>
        <v>569</v>
      </c>
      <c r="E193" s="24">
        <f t="shared" si="2"/>
        <v>569</v>
      </c>
    </row>
    <row r="194" spans="1:5" ht="16.5" x14ac:dyDescent="0.25">
      <c r="A194" s="30" t="s">
        <v>264</v>
      </c>
      <c r="B194" s="29" t="s">
        <v>591</v>
      </c>
      <c r="C194" s="7" t="s">
        <v>364</v>
      </c>
      <c r="D194" s="23">
        <f>982-3-3</f>
        <v>976</v>
      </c>
      <c r="E194" s="24">
        <f t="shared" si="2"/>
        <v>976</v>
      </c>
    </row>
    <row r="195" spans="1:5" ht="16.5" x14ac:dyDescent="0.25">
      <c r="A195" s="30" t="s">
        <v>264</v>
      </c>
      <c r="B195" s="31" t="s">
        <v>592</v>
      </c>
      <c r="C195" s="7" t="s">
        <v>364</v>
      </c>
      <c r="D195" s="23">
        <v>98</v>
      </c>
      <c r="E195" s="24">
        <f t="shared" si="2"/>
        <v>98</v>
      </c>
    </row>
    <row r="196" spans="1:5" ht="16.5" x14ac:dyDescent="0.25">
      <c r="A196" s="30" t="s">
        <v>264</v>
      </c>
      <c r="B196" s="31" t="s">
        <v>593</v>
      </c>
      <c r="C196" s="7" t="s">
        <v>364</v>
      </c>
      <c r="D196" s="23">
        <v>308</v>
      </c>
      <c r="E196" s="24">
        <f t="shared" si="2"/>
        <v>308</v>
      </c>
    </row>
    <row r="197" spans="1:5" ht="16.5" x14ac:dyDescent="0.25">
      <c r="A197" s="30" t="s">
        <v>264</v>
      </c>
      <c r="B197" s="31" t="s">
        <v>594</v>
      </c>
      <c r="C197" s="7" t="s">
        <v>364</v>
      </c>
      <c r="D197" s="23">
        <v>515</v>
      </c>
      <c r="E197" s="24">
        <f t="shared" si="2"/>
        <v>515</v>
      </c>
    </row>
    <row r="198" spans="1:5" ht="16.5" x14ac:dyDescent="0.25">
      <c r="A198" s="30" t="s">
        <v>264</v>
      </c>
      <c r="B198" s="31" t="s">
        <v>595</v>
      </c>
      <c r="C198" s="7" t="s">
        <v>364</v>
      </c>
      <c r="D198" s="23">
        <f>174-1-1</f>
        <v>172</v>
      </c>
      <c r="E198" s="24">
        <f t="shared" si="2"/>
        <v>172</v>
      </c>
    </row>
    <row r="199" spans="1:5" ht="16.5" x14ac:dyDescent="0.25">
      <c r="A199" s="30" t="s">
        <v>264</v>
      </c>
      <c r="B199" s="31" t="s">
        <v>596</v>
      </c>
      <c r="C199" s="7" t="s">
        <v>364</v>
      </c>
      <c r="D199" s="23">
        <f>469-1-1</f>
        <v>467</v>
      </c>
      <c r="E199" s="24">
        <f t="shared" ref="E199:E221" si="3">D199-NJ199</f>
        <v>467</v>
      </c>
    </row>
    <row r="200" spans="1:5" ht="16.5" x14ac:dyDescent="0.25">
      <c r="A200" s="30" t="s">
        <v>264</v>
      </c>
      <c r="B200" s="29" t="s">
        <v>597</v>
      </c>
      <c r="C200" s="7" t="s">
        <v>364</v>
      </c>
      <c r="D200" s="23">
        <f>1440-2-2</f>
        <v>1436</v>
      </c>
      <c r="E200" s="24">
        <f t="shared" si="3"/>
        <v>1436</v>
      </c>
    </row>
    <row r="201" spans="1:5" ht="16.5" x14ac:dyDescent="0.25">
      <c r="A201" s="30" t="s">
        <v>264</v>
      </c>
      <c r="B201" s="29" t="s">
        <v>598</v>
      </c>
      <c r="C201" s="7" t="s">
        <v>364</v>
      </c>
      <c r="D201" s="23">
        <v>1015</v>
      </c>
      <c r="E201" s="24">
        <f t="shared" si="3"/>
        <v>1015</v>
      </c>
    </row>
    <row r="202" spans="1:5" ht="16.5" x14ac:dyDescent="0.25">
      <c r="A202" s="30" t="s">
        <v>264</v>
      </c>
      <c r="B202" s="31" t="s">
        <v>599</v>
      </c>
      <c r="C202" s="7" t="s">
        <v>364</v>
      </c>
      <c r="D202" s="23">
        <f>535-2-2</f>
        <v>531</v>
      </c>
      <c r="E202" s="24">
        <f t="shared" si="3"/>
        <v>531</v>
      </c>
    </row>
    <row r="203" spans="1:5" ht="16.5" x14ac:dyDescent="0.25">
      <c r="A203" s="30" t="s">
        <v>264</v>
      </c>
      <c r="B203" s="29" t="s">
        <v>600</v>
      </c>
      <c r="C203" s="7" t="s">
        <v>364</v>
      </c>
      <c r="D203" s="23">
        <f>5729-25-25</f>
        <v>5679</v>
      </c>
      <c r="E203" s="24">
        <f t="shared" si="3"/>
        <v>5679</v>
      </c>
    </row>
    <row r="204" spans="1:5" ht="16.5" x14ac:dyDescent="0.25">
      <c r="A204" s="30" t="s">
        <v>264</v>
      </c>
      <c r="B204" s="31" t="s">
        <v>601</v>
      </c>
      <c r="C204" s="7" t="s">
        <v>364</v>
      </c>
      <c r="D204" s="23">
        <f>30982-40-40</f>
        <v>30902</v>
      </c>
      <c r="E204" s="24">
        <f t="shared" si="3"/>
        <v>30902</v>
      </c>
    </row>
    <row r="205" spans="1:5" ht="16.5" x14ac:dyDescent="0.25">
      <c r="A205" s="30" t="s">
        <v>264</v>
      </c>
      <c r="B205" s="31" t="s">
        <v>602</v>
      </c>
      <c r="C205" s="7" t="s">
        <v>364</v>
      </c>
      <c r="D205" s="23">
        <v>509</v>
      </c>
      <c r="E205" s="24">
        <f t="shared" si="3"/>
        <v>509</v>
      </c>
    </row>
    <row r="206" spans="1:5" ht="16.5" x14ac:dyDescent="0.25">
      <c r="A206" s="30" t="s">
        <v>264</v>
      </c>
      <c r="B206" s="31" t="s">
        <v>603</v>
      </c>
      <c r="C206" s="7" t="s">
        <v>364</v>
      </c>
      <c r="D206" s="23">
        <v>1053</v>
      </c>
      <c r="E206" s="24">
        <f t="shared" si="3"/>
        <v>1053</v>
      </c>
    </row>
    <row r="207" spans="1:5" ht="16.5" x14ac:dyDescent="0.25">
      <c r="A207" s="30" t="s">
        <v>264</v>
      </c>
      <c r="B207" s="31" t="s">
        <v>604</v>
      </c>
      <c r="C207" s="7" t="s">
        <v>502</v>
      </c>
      <c r="D207" s="23">
        <v>500</v>
      </c>
      <c r="E207" s="24">
        <f t="shared" si="3"/>
        <v>500</v>
      </c>
    </row>
    <row r="208" spans="1:5" ht="16.5" x14ac:dyDescent="0.25">
      <c r="A208" s="30" t="s">
        <v>264</v>
      </c>
      <c r="B208" s="31" t="s">
        <v>605</v>
      </c>
      <c r="C208" s="7" t="s">
        <v>502</v>
      </c>
      <c r="D208" s="23">
        <f>208-1-1</f>
        <v>206</v>
      </c>
      <c r="E208" s="24">
        <f t="shared" si="3"/>
        <v>206</v>
      </c>
    </row>
    <row r="209" spans="1:5" ht="49.5" x14ac:dyDescent="0.25">
      <c r="A209" s="30" t="s">
        <v>264</v>
      </c>
      <c r="B209" s="31" t="s">
        <v>606</v>
      </c>
      <c r="C209" s="7" t="s">
        <v>502</v>
      </c>
      <c r="D209" s="23">
        <f>16701-40-40</f>
        <v>16621</v>
      </c>
      <c r="E209" s="24">
        <f t="shared" si="3"/>
        <v>16621</v>
      </c>
    </row>
    <row r="210" spans="1:5" ht="16.5" x14ac:dyDescent="0.25">
      <c r="A210" s="30" t="s">
        <v>264</v>
      </c>
      <c r="B210" s="31" t="s">
        <v>607</v>
      </c>
      <c r="C210" s="7" t="s">
        <v>9</v>
      </c>
      <c r="D210" s="23">
        <v>31946</v>
      </c>
      <c r="E210" s="24">
        <f t="shared" si="3"/>
        <v>31946</v>
      </c>
    </row>
    <row r="211" spans="1:5" ht="16.5" x14ac:dyDescent="0.25">
      <c r="A211" s="30" t="s">
        <v>264</v>
      </c>
      <c r="B211" s="31" t="s">
        <v>608</v>
      </c>
      <c r="C211" s="7" t="s">
        <v>9</v>
      </c>
      <c r="D211" s="23">
        <f>10855-40-40</f>
        <v>10775</v>
      </c>
      <c r="E211" s="24">
        <f t="shared" si="3"/>
        <v>10775</v>
      </c>
    </row>
    <row r="212" spans="1:5" ht="16.5" x14ac:dyDescent="0.25">
      <c r="A212" s="30" t="s">
        <v>264</v>
      </c>
      <c r="B212" s="31" t="s">
        <v>609</v>
      </c>
      <c r="C212" s="7" t="s">
        <v>364</v>
      </c>
      <c r="D212" s="23">
        <f>127-1-1</f>
        <v>125</v>
      </c>
      <c r="E212" s="24">
        <f t="shared" si="3"/>
        <v>125</v>
      </c>
    </row>
    <row r="213" spans="1:5" ht="16.5" x14ac:dyDescent="0.25">
      <c r="A213" s="30" t="s">
        <v>264</v>
      </c>
      <c r="B213" s="31" t="s">
        <v>610</v>
      </c>
      <c r="C213" s="7" t="s">
        <v>9</v>
      </c>
      <c r="D213" s="23">
        <v>7214</v>
      </c>
      <c r="E213" s="24">
        <f t="shared" si="3"/>
        <v>7214</v>
      </c>
    </row>
    <row r="214" spans="1:5" ht="16.5" x14ac:dyDescent="0.25">
      <c r="A214" s="30" t="s">
        <v>264</v>
      </c>
      <c r="B214" s="31" t="s">
        <v>611</v>
      </c>
      <c r="C214" s="7" t="s">
        <v>9</v>
      </c>
      <c r="D214" s="23">
        <v>290</v>
      </c>
      <c r="E214" s="24">
        <f t="shared" si="3"/>
        <v>290</v>
      </c>
    </row>
    <row r="215" spans="1:5" ht="16.5" x14ac:dyDescent="0.25">
      <c r="A215" s="29"/>
      <c r="B215" s="31" t="s">
        <v>267</v>
      </c>
      <c r="C215" s="7" t="s">
        <v>364</v>
      </c>
      <c r="D215" s="23">
        <v>34</v>
      </c>
      <c r="E215" s="24">
        <f t="shared" si="3"/>
        <v>34</v>
      </c>
    </row>
    <row r="216" spans="1:5" ht="15.75" x14ac:dyDescent="0.25">
      <c r="A216" s="29"/>
      <c r="B216" s="29" t="s">
        <v>268</v>
      </c>
      <c r="C216" s="7" t="s">
        <v>9</v>
      </c>
      <c r="D216" s="23">
        <v>33</v>
      </c>
      <c r="E216" s="24">
        <f t="shared" si="3"/>
        <v>33</v>
      </c>
    </row>
    <row r="217" spans="1:5" ht="16.5" x14ac:dyDescent="0.25">
      <c r="A217" s="29"/>
      <c r="B217" s="31" t="s">
        <v>612</v>
      </c>
      <c r="C217" s="7" t="s">
        <v>9</v>
      </c>
      <c r="D217" s="23">
        <v>29</v>
      </c>
      <c r="E217" s="24">
        <f t="shared" si="3"/>
        <v>29</v>
      </c>
    </row>
    <row r="218" spans="1:5" ht="16.5" x14ac:dyDescent="0.25">
      <c r="A218" s="29"/>
      <c r="B218" s="31" t="s">
        <v>274</v>
      </c>
      <c r="C218" s="7" t="s">
        <v>9</v>
      </c>
      <c r="D218" s="23">
        <v>9530</v>
      </c>
      <c r="E218" s="24">
        <f t="shared" si="3"/>
        <v>9530</v>
      </c>
    </row>
    <row r="219" spans="1:5" ht="16.5" x14ac:dyDescent="0.25">
      <c r="A219" s="29"/>
      <c r="B219" s="31" t="s">
        <v>613</v>
      </c>
      <c r="C219" s="7" t="s">
        <v>364</v>
      </c>
      <c r="D219" s="23">
        <f>46-4</f>
        <v>42</v>
      </c>
      <c r="E219" s="24">
        <f t="shared" si="3"/>
        <v>42</v>
      </c>
    </row>
    <row r="220" spans="1:5" ht="16.5" x14ac:dyDescent="0.25">
      <c r="A220" s="29"/>
      <c r="B220" s="31" t="s">
        <v>614</v>
      </c>
      <c r="C220" s="7" t="s">
        <v>364</v>
      </c>
      <c r="D220" s="23">
        <f>1907-1-1</f>
        <v>1905</v>
      </c>
      <c r="E220" s="24">
        <f t="shared" si="3"/>
        <v>1905</v>
      </c>
    </row>
    <row r="221" spans="1:5" ht="16.5" x14ac:dyDescent="0.25">
      <c r="A221" s="29"/>
      <c r="B221" s="31" t="s">
        <v>284</v>
      </c>
      <c r="C221" s="7" t="s">
        <v>364</v>
      </c>
      <c r="D221" s="23">
        <v>32</v>
      </c>
      <c r="E221" s="24">
        <f t="shared" si="3"/>
        <v>32</v>
      </c>
    </row>
  </sheetData>
  <mergeCells count="3">
    <mergeCell ref="A2:E2"/>
    <mergeCell ref="A3:E3"/>
    <mergeCell ref="A4:E4"/>
  </mergeCells>
  <pageMargins left="0.7" right="0.7" top="0.75" bottom="0.75" header="0.3" footer="0.3"/>
  <pageSetup scale="73" orientation="portrait" horizontalDpi="4294967295" verticalDpi="4294967295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201"/>
  <sheetViews>
    <sheetView tabSelected="1" zoomScaleNormal="100" workbookViewId="0">
      <selection activeCell="G35" sqref="G35"/>
    </sheetView>
  </sheetViews>
  <sheetFormatPr baseColWidth="10" defaultColWidth="11.42578125" defaultRowHeight="15" x14ac:dyDescent="0.25"/>
  <cols>
    <col min="1" max="1" width="37.140625" customWidth="1"/>
    <col min="2" max="2" width="39.85546875" customWidth="1"/>
    <col min="3" max="3" width="14.7109375" customWidth="1"/>
    <col min="4" max="4" width="15.140625" hidden="1" customWidth="1"/>
    <col min="5" max="5" width="15.5703125" customWidth="1"/>
  </cols>
  <sheetData>
    <row r="2" spans="1:5" ht="19.5" x14ac:dyDescent="0.35">
      <c r="A2" s="26" t="s">
        <v>0</v>
      </c>
      <c r="B2" s="26"/>
      <c r="C2" s="26"/>
      <c r="D2" s="26"/>
      <c r="E2" s="26"/>
    </row>
    <row r="3" spans="1:5" ht="16.5" x14ac:dyDescent="0.3">
      <c r="A3" s="27" t="s">
        <v>617</v>
      </c>
      <c r="B3" s="27"/>
      <c r="C3" s="27"/>
      <c r="D3" s="27"/>
      <c r="E3" s="27"/>
    </row>
    <row r="4" spans="1:5" ht="15.75" x14ac:dyDescent="0.3">
      <c r="A4" s="28" t="s">
        <v>2</v>
      </c>
      <c r="B4" s="28"/>
      <c r="C4" s="28"/>
      <c r="D4" s="28"/>
      <c r="E4" s="28"/>
    </row>
    <row r="6" spans="1:5" ht="31.5" x14ac:dyDescent="0.25">
      <c r="A6" s="1" t="s">
        <v>3</v>
      </c>
      <c r="B6" s="1" t="s">
        <v>4</v>
      </c>
      <c r="C6" s="1" t="s">
        <v>5</v>
      </c>
      <c r="D6" s="1" t="s">
        <v>6</v>
      </c>
      <c r="E6" s="1" t="s">
        <v>615</v>
      </c>
    </row>
    <row r="7" spans="1:5" ht="33" x14ac:dyDescent="0.25">
      <c r="A7" s="33" t="s">
        <v>7</v>
      </c>
      <c r="B7" s="34" t="s">
        <v>286</v>
      </c>
      <c r="C7" s="11" t="s">
        <v>9</v>
      </c>
      <c r="D7" s="19">
        <v>2</v>
      </c>
      <c r="E7" s="20">
        <f t="shared" ref="E7:E38" si="0">D7-KB7</f>
        <v>2</v>
      </c>
    </row>
    <row r="8" spans="1:5" ht="16.5" x14ac:dyDescent="0.25">
      <c r="A8" s="33" t="s">
        <v>7</v>
      </c>
      <c r="B8" s="34" t="s">
        <v>11</v>
      </c>
      <c r="C8" s="11" t="s">
        <v>9</v>
      </c>
      <c r="D8" s="19">
        <v>46</v>
      </c>
      <c r="E8" s="20">
        <f t="shared" si="0"/>
        <v>46</v>
      </c>
    </row>
    <row r="9" spans="1:5" ht="16.5" x14ac:dyDescent="0.25">
      <c r="A9" s="33" t="s">
        <v>7</v>
      </c>
      <c r="B9" s="35" t="s">
        <v>287</v>
      </c>
      <c r="C9" s="11" t="s">
        <v>9</v>
      </c>
      <c r="D9" s="19">
        <v>50</v>
      </c>
      <c r="E9" s="20">
        <f t="shared" si="0"/>
        <v>50</v>
      </c>
    </row>
    <row r="10" spans="1:5" ht="16.5" x14ac:dyDescent="0.25">
      <c r="A10" s="33" t="s">
        <v>7</v>
      </c>
      <c r="B10" s="35" t="s">
        <v>288</v>
      </c>
      <c r="C10" s="11" t="s">
        <v>9</v>
      </c>
      <c r="D10" s="19">
        <v>50</v>
      </c>
      <c r="E10" s="20">
        <f t="shared" si="0"/>
        <v>50</v>
      </c>
    </row>
    <row r="11" spans="1:5" ht="47.25" x14ac:dyDescent="0.25">
      <c r="A11" s="33" t="s">
        <v>23</v>
      </c>
      <c r="B11" s="34" t="s">
        <v>289</v>
      </c>
      <c r="C11" s="11" t="s">
        <v>9</v>
      </c>
      <c r="D11" s="19">
        <v>300</v>
      </c>
      <c r="E11" s="20">
        <f t="shared" si="0"/>
        <v>300</v>
      </c>
    </row>
    <row r="12" spans="1:5" ht="47.25" x14ac:dyDescent="0.25">
      <c r="A12" s="33" t="s">
        <v>23</v>
      </c>
      <c r="B12" s="34" t="s">
        <v>290</v>
      </c>
      <c r="C12" s="11" t="s">
        <v>9</v>
      </c>
      <c r="D12" s="19">
        <v>247</v>
      </c>
      <c r="E12" s="20">
        <f t="shared" si="0"/>
        <v>247</v>
      </c>
    </row>
    <row r="13" spans="1:5" ht="47.25" x14ac:dyDescent="0.25">
      <c r="A13" s="33" t="s">
        <v>23</v>
      </c>
      <c r="B13" s="34" t="s">
        <v>291</v>
      </c>
      <c r="C13" s="11" t="s">
        <v>9</v>
      </c>
      <c r="D13" s="19">
        <v>19</v>
      </c>
      <c r="E13" s="20">
        <f t="shared" si="0"/>
        <v>19</v>
      </c>
    </row>
    <row r="14" spans="1:5" ht="47.25" x14ac:dyDescent="0.25">
      <c r="A14" s="33" t="s">
        <v>23</v>
      </c>
      <c r="B14" s="34" t="s">
        <v>292</v>
      </c>
      <c r="C14" s="11" t="s">
        <v>9</v>
      </c>
      <c r="D14" s="19">
        <v>39</v>
      </c>
      <c r="E14" s="20">
        <f t="shared" si="0"/>
        <v>39</v>
      </c>
    </row>
    <row r="15" spans="1:5" ht="47.25" x14ac:dyDescent="0.25">
      <c r="A15" s="33" t="s">
        <v>23</v>
      </c>
      <c r="B15" s="34" t="s">
        <v>293</v>
      </c>
      <c r="C15" s="11" t="s">
        <v>9</v>
      </c>
      <c r="D15" s="19">
        <v>2</v>
      </c>
      <c r="E15" s="20">
        <f t="shared" si="0"/>
        <v>2</v>
      </c>
    </row>
    <row r="16" spans="1:5" ht="47.25" x14ac:dyDescent="0.25">
      <c r="A16" s="33" t="s">
        <v>23</v>
      </c>
      <c r="B16" s="34" t="s">
        <v>294</v>
      </c>
      <c r="C16" s="11" t="s">
        <v>9</v>
      </c>
      <c r="D16" s="19">
        <v>50</v>
      </c>
      <c r="E16" s="20">
        <f t="shared" si="0"/>
        <v>50</v>
      </c>
    </row>
    <row r="17" spans="1:5" ht="47.25" x14ac:dyDescent="0.25">
      <c r="A17" s="33" t="s">
        <v>23</v>
      </c>
      <c r="B17" s="34" t="s">
        <v>295</v>
      </c>
      <c r="C17" s="11" t="s">
        <v>9</v>
      </c>
      <c r="D17" s="19">
        <v>2</v>
      </c>
      <c r="E17" s="20">
        <f t="shared" si="0"/>
        <v>2</v>
      </c>
    </row>
    <row r="18" spans="1:5" ht="47.25" x14ac:dyDescent="0.25">
      <c r="A18" s="33" t="s">
        <v>23</v>
      </c>
      <c r="B18" s="34" t="s">
        <v>296</v>
      </c>
      <c r="C18" s="11" t="s">
        <v>297</v>
      </c>
      <c r="D18" s="19">
        <v>500</v>
      </c>
      <c r="E18" s="20">
        <f t="shared" si="0"/>
        <v>500</v>
      </c>
    </row>
    <row r="19" spans="1:5" ht="47.25" x14ac:dyDescent="0.25">
      <c r="A19" s="33" t="s">
        <v>23</v>
      </c>
      <c r="B19" s="34" t="s">
        <v>298</v>
      </c>
      <c r="C19" s="11" t="s">
        <v>297</v>
      </c>
      <c r="D19" s="19">
        <v>350</v>
      </c>
      <c r="E19" s="20">
        <f t="shared" si="0"/>
        <v>350</v>
      </c>
    </row>
    <row r="20" spans="1:5" ht="47.25" x14ac:dyDescent="0.25">
      <c r="A20" s="33" t="s">
        <v>23</v>
      </c>
      <c r="B20" s="34" t="s">
        <v>299</v>
      </c>
      <c r="C20" s="11" t="s">
        <v>297</v>
      </c>
      <c r="D20" s="19">
        <v>1500</v>
      </c>
      <c r="E20" s="20">
        <f t="shared" si="0"/>
        <v>1500</v>
      </c>
    </row>
    <row r="21" spans="1:5" ht="47.25" x14ac:dyDescent="0.25">
      <c r="A21" s="33" t="s">
        <v>23</v>
      </c>
      <c r="B21" s="34" t="s">
        <v>300</v>
      </c>
      <c r="C21" s="11" t="s">
        <v>9</v>
      </c>
      <c r="D21" s="19">
        <v>35</v>
      </c>
      <c r="E21" s="20">
        <f t="shared" si="0"/>
        <v>35</v>
      </c>
    </row>
    <row r="22" spans="1:5" ht="47.25" x14ac:dyDescent="0.25">
      <c r="A22" s="33" t="s">
        <v>23</v>
      </c>
      <c r="B22" s="34" t="s">
        <v>301</v>
      </c>
      <c r="C22" s="11" t="s">
        <v>9</v>
      </c>
      <c r="D22" s="19">
        <v>40</v>
      </c>
      <c r="E22" s="20">
        <f t="shared" si="0"/>
        <v>40</v>
      </c>
    </row>
    <row r="23" spans="1:5" ht="47.25" x14ac:dyDescent="0.25">
      <c r="A23" s="33" t="s">
        <v>23</v>
      </c>
      <c r="B23" s="34" t="s">
        <v>302</v>
      </c>
      <c r="C23" s="11" t="s">
        <v>9</v>
      </c>
      <c r="D23" s="19">
        <v>48</v>
      </c>
      <c r="E23" s="20">
        <f t="shared" si="0"/>
        <v>48</v>
      </c>
    </row>
    <row r="24" spans="1:5" ht="47.25" x14ac:dyDescent="0.25">
      <c r="A24" s="33" t="s">
        <v>23</v>
      </c>
      <c r="B24" s="34" t="s">
        <v>303</v>
      </c>
      <c r="C24" s="11" t="s">
        <v>9</v>
      </c>
      <c r="D24" s="19">
        <v>24</v>
      </c>
      <c r="E24" s="20">
        <f t="shared" si="0"/>
        <v>24</v>
      </c>
    </row>
    <row r="25" spans="1:5" ht="47.25" x14ac:dyDescent="0.25">
      <c r="A25" s="33" t="s">
        <v>23</v>
      </c>
      <c r="B25" s="34" t="s">
        <v>304</v>
      </c>
      <c r="C25" s="11" t="s">
        <v>9</v>
      </c>
      <c r="D25" s="19">
        <v>21</v>
      </c>
      <c r="E25" s="20">
        <f t="shared" si="0"/>
        <v>21</v>
      </c>
    </row>
    <row r="26" spans="1:5" ht="47.25" x14ac:dyDescent="0.25">
      <c r="A26" s="33" t="s">
        <v>23</v>
      </c>
      <c r="B26" s="34" t="s">
        <v>305</v>
      </c>
      <c r="C26" s="11" t="s">
        <v>9</v>
      </c>
      <c r="D26" s="19">
        <v>17</v>
      </c>
      <c r="E26" s="20">
        <f t="shared" si="0"/>
        <v>17</v>
      </c>
    </row>
    <row r="27" spans="1:5" ht="47.25" x14ac:dyDescent="0.25">
      <c r="A27" s="33" t="s">
        <v>23</v>
      </c>
      <c r="B27" s="34" t="s">
        <v>306</v>
      </c>
      <c r="C27" s="11" t="s">
        <v>9</v>
      </c>
      <c r="D27" s="19">
        <v>42</v>
      </c>
      <c r="E27" s="20">
        <f t="shared" si="0"/>
        <v>42</v>
      </c>
    </row>
    <row r="28" spans="1:5" ht="47.25" x14ac:dyDescent="0.25">
      <c r="A28" s="33" t="s">
        <v>23</v>
      </c>
      <c r="B28" s="34" t="s">
        <v>307</v>
      </c>
      <c r="C28" s="11" t="s">
        <v>9</v>
      </c>
      <c r="D28" s="19">
        <v>18</v>
      </c>
      <c r="E28" s="20">
        <f t="shared" si="0"/>
        <v>18</v>
      </c>
    </row>
    <row r="29" spans="1:5" ht="47.25" x14ac:dyDescent="0.25">
      <c r="A29" s="33" t="s">
        <v>23</v>
      </c>
      <c r="B29" s="34" t="s">
        <v>308</v>
      </c>
      <c r="C29" s="11" t="s">
        <v>9</v>
      </c>
      <c r="D29" s="19">
        <v>47</v>
      </c>
      <c r="E29" s="20">
        <f t="shared" si="0"/>
        <v>47</v>
      </c>
    </row>
    <row r="30" spans="1:5" ht="47.25" x14ac:dyDescent="0.25">
      <c r="A30" s="33" t="s">
        <v>23</v>
      </c>
      <c r="B30" s="34" t="s">
        <v>309</v>
      </c>
      <c r="C30" s="11" t="s">
        <v>9</v>
      </c>
      <c r="D30" s="19">
        <v>99</v>
      </c>
      <c r="E30" s="20">
        <f t="shared" si="0"/>
        <v>99</v>
      </c>
    </row>
    <row r="31" spans="1:5" ht="47.25" x14ac:dyDescent="0.25">
      <c r="A31" s="33" t="s">
        <v>23</v>
      </c>
      <c r="B31" s="34" t="s">
        <v>310</v>
      </c>
      <c r="C31" s="11" t="s">
        <v>9</v>
      </c>
      <c r="D31" s="19">
        <v>1186</v>
      </c>
      <c r="E31" s="20">
        <f t="shared" si="0"/>
        <v>1186</v>
      </c>
    </row>
    <row r="32" spans="1:5" ht="47.25" x14ac:dyDescent="0.25">
      <c r="A32" s="33" t="s">
        <v>23</v>
      </c>
      <c r="B32" s="34" t="s">
        <v>311</v>
      </c>
      <c r="C32" s="11" t="s">
        <v>9</v>
      </c>
      <c r="D32" s="19">
        <v>59</v>
      </c>
      <c r="E32" s="20">
        <f t="shared" si="0"/>
        <v>59</v>
      </c>
    </row>
    <row r="33" spans="1:5" ht="47.25" x14ac:dyDescent="0.25">
      <c r="A33" s="33" t="s">
        <v>23</v>
      </c>
      <c r="B33" s="34" t="s">
        <v>312</v>
      </c>
      <c r="C33" s="11" t="s">
        <v>9</v>
      </c>
      <c r="D33" s="19">
        <v>49</v>
      </c>
      <c r="E33" s="20">
        <f t="shared" si="0"/>
        <v>49</v>
      </c>
    </row>
    <row r="34" spans="1:5" ht="47.25" x14ac:dyDescent="0.25">
      <c r="A34" s="33" t="s">
        <v>23</v>
      </c>
      <c r="B34" s="34" t="s">
        <v>313</v>
      </c>
      <c r="C34" s="11" t="s">
        <v>9</v>
      </c>
      <c r="D34" s="19">
        <v>142</v>
      </c>
      <c r="E34" s="20">
        <f t="shared" si="0"/>
        <v>142</v>
      </c>
    </row>
    <row r="35" spans="1:5" ht="47.25" x14ac:dyDescent="0.25">
      <c r="A35" s="33" t="s">
        <v>23</v>
      </c>
      <c r="B35" s="34" t="s">
        <v>314</v>
      </c>
      <c r="C35" s="11" t="s">
        <v>9</v>
      </c>
      <c r="D35" s="19">
        <v>25</v>
      </c>
      <c r="E35" s="20">
        <f t="shared" si="0"/>
        <v>25</v>
      </c>
    </row>
    <row r="36" spans="1:5" ht="47.25" x14ac:dyDescent="0.25">
      <c r="A36" s="33" t="s">
        <v>23</v>
      </c>
      <c r="B36" s="34" t="s">
        <v>315</v>
      </c>
      <c r="C36" s="11" t="s">
        <v>297</v>
      </c>
      <c r="D36" s="19">
        <v>200</v>
      </c>
      <c r="E36" s="20">
        <f t="shared" si="0"/>
        <v>200</v>
      </c>
    </row>
    <row r="37" spans="1:5" ht="47.25" x14ac:dyDescent="0.25">
      <c r="A37" s="33" t="s">
        <v>23</v>
      </c>
      <c r="B37" s="34" t="s">
        <v>316</v>
      </c>
      <c r="C37" s="11" t="s">
        <v>9</v>
      </c>
      <c r="D37" s="19">
        <v>15</v>
      </c>
      <c r="E37" s="20">
        <f t="shared" si="0"/>
        <v>15</v>
      </c>
    </row>
    <row r="38" spans="1:5" ht="47.25" x14ac:dyDescent="0.25">
      <c r="A38" s="33" t="s">
        <v>23</v>
      </c>
      <c r="B38" s="34" t="s">
        <v>317</v>
      </c>
      <c r="C38" s="11" t="s">
        <v>9</v>
      </c>
      <c r="D38" s="19">
        <v>45</v>
      </c>
      <c r="E38" s="20">
        <f t="shared" si="0"/>
        <v>45</v>
      </c>
    </row>
    <row r="39" spans="1:5" ht="47.25" x14ac:dyDescent="0.25">
      <c r="A39" s="33" t="s">
        <v>23</v>
      </c>
      <c r="B39" s="34" t="s">
        <v>318</v>
      </c>
      <c r="C39" s="11" t="s">
        <v>9</v>
      </c>
      <c r="D39" s="19">
        <v>17</v>
      </c>
      <c r="E39" s="20">
        <f t="shared" ref="E39:E70" si="1">D39-KB39</f>
        <v>17</v>
      </c>
    </row>
    <row r="40" spans="1:5" ht="47.25" x14ac:dyDescent="0.25">
      <c r="A40" s="33" t="s">
        <v>23</v>
      </c>
      <c r="B40" s="34" t="s">
        <v>319</v>
      </c>
      <c r="C40" s="11" t="s">
        <v>9</v>
      </c>
      <c r="D40" s="19">
        <v>1</v>
      </c>
      <c r="E40" s="20">
        <f t="shared" si="1"/>
        <v>1</v>
      </c>
    </row>
    <row r="41" spans="1:5" ht="47.25" x14ac:dyDescent="0.25">
      <c r="A41" s="33" t="s">
        <v>23</v>
      </c>
      <c r="B41" s="34" t="s">
        <v>320</v>
      </c>
      <c r="C41" s="11" t="s">
        <v>9</v>
      </c>
      <c r="D41" s="19">
        <v>2</v>
      </c>
      <c r="E41" s="20">
        <f t="shared" si="1"/>
        <v>2</v>
      </c>
    </row>
    <row r="42" spans="1:5" ht="47.25" x14ac:dyDescent="0.25">
      <c r="A42" s="33" t="s">
        <v>23</v>
      </c>
      <c r="B42" s="33" t="s">
        <v>31</v>
      </c>
      <c r="C42" s="11" t="s">
        <v>9</v>
      </c>
      <c r="D42" s="19">
        <v>91</v>
      </c>
      <c r="E42" s="20">
        <f t="shared" si="1"/>
        <v>91</v>
      </c>
    </row>
    <row r="43" spans="1:5" ht="47.25" x14ac:dyDescent="0.25">
      <c r="A43" s="33" t="s">
        <v>23</v>
      </c>
      <c r="B43" s="34" t="s">
        <v>321</v>
      </c>
      <c r="C43" s="11" t="s">
        <v>9</v>
      </c>
      <c r="D43" s="19">
        <v>20</v>
      </c>
      <c r="E43" s="20">
        <f t="shared" si="1"/>
        <v>20</v>
      </c>
    </row>
    <row r="44" spans="1:5" ht="47.25" x14ac:dyDescent="0.25">
      <c r="A44" s="33" t="s">
        <v>23</v>
      </c>
      <c r="B44" s="34" t="s">
        <v>322</v>
      </c>
      <c r="C44" s="11" t="s">
        <v>9</v>
      </c>
      <c r="D44" s="19">
        <v>140</v>
      </c>
      <c r="E44" s="20">
        <f t="shared" si="1"/>
        <v>140</v>
      </c>
    </row>
    <row r="45" spans="1:5" ht="47.25" x14ac:dyDescent="0.25">
      <c r="A45" s="33" t="s">
        <v>23</v>
      </c>
      <c r="B45" s="34" t="s">
        <v>323</v>
      </c>
      <c r="C45" s="11" t="s">
        <v>9</v>
      </c>
      <c r="D45" s="19">
        <v>225</v>
      </c>
      <c r="E45" s="20">
        <f t="shared" si="1"/>
        <v>225</v>
      </c>
    </row>
    <row r="46" spans="1:5" ht="47.25" x14ac:dyDescent="0.25">
      <c r="A46" s="33" t="s">
        <v>23</v>
      </c>
      <c r="B46" s="34" t="s">
        <v>324</v>
      </c>
      <c r="C46" s="11" t="s">
        <v>9</v>
      </c>
      <c r="D46" s="19">
        <v>95</v>
      </c>
      <c r="E46" s="20">
        <f t="shared" si="1"/>
        <v>95</v>
      </c>
    </row>
    <row r="47" spans="1:5" ht="47.25" x14ac:dyDescent="0.25">
      <c r="A47" s="33" t="s">
        <v>23</v>
      </c>
      <c r="B47" s="34" t="s">
        <v>325</v>
      </c>
      <c r="C47" s="11" t="s">
        <v>9</v>
      </c>
      <c r="D47" s="19">
        <v>94</v>
      </c>
      <c r="E47" s="20">
        <f t="shared" si="1"/>
        <v>94</v>
      </c>
    </row>
    <row r="48" spans="1:5" ht="47.25" x14ac:dyDescent="0.25">
      <c r="A48" s="33" t="s">
        <v>23</v>
      </c>
      <c r="B48" s="34" t="s">
        <v>326</v>
      </c>
      <c r="C48" s="11" t="s">
        <v>9</v>
      </c>
      <c r="D48" s="19">
        <v>50</v>
      </c>
      <c r="E48" s="20">
        <f t="shared" si="1"/>
        <v>50</v>
      </c>
    </row>
    <row r="49" spans="1:5" ht="47.25" x14ac:dyDescent="0.25">
      <c r="A49" s="33" t="s">
        <v>23</v>
      </c>
      <c r="B49" s="34" t="s">
        <v>327</v>
      </c>
      <c r="C49" s="11" t="s">
        <v>9</v>
      </c>
      <c r="D49" s="19">
        <v>98</v>
      </c>
      <c r="E49" s="20">
        <f t="shared" si="1"/>
        <v>98</v>
      </c>
    </row>
    <row r="50" spans="1:5" ht="47.25" x14ac:dyDescent="0.25">
      <c r="A50" s="33" t="s">
        <v>23</v>
      </c>
      <c r="B50" s="34" t="s">
        <v>328</v>
      </c>
      <c r="C50" s="11" t="s">
        <v>9</v>
      </c>
      <c r="D50" s="19">
        <v>1</v>
      </c>
      <c r="E50" s="20">
        <f t="shared" si="1"/>
        <v>1</v>
      </c>
    </row>
    <row r="51" spans="1:5" ht="47.25" x14ac:dyDescent="0.25">
      <c r="A51" s="33" t="s">
        <v>23</v>
      </c>
      <c r="B51" s="34" t="s">
        <v>329</v>
      </c>
      <c r="C51" s="11" t="s">
        <v>9</v>
      </c>
      <c r="D51" s="19">
        <v>1</v>
      </c>
      <c r="E51" s="20">
        <f t="shared" si="1"/>
        <v>1</v>
      </c>
    </row>
    <row r="52" spans="1:5" ht="47.25" x14ac:dyDescent="0.25">
      <c r="A52" s="33" t="s">
        <v>23</v>
      </c>
      <c r="B52" s="34" t="s">
        <v>330</v>
      </c>
      <c r="C52" s="11" t="s">
        <v>9</v>
      </c>
      <c r="D52" s="19">
        <v>12</v>
      </c>
      <c r="E52" s="20">
        <f t="shared" si="1"/>
        <v>12</v>
      </c>
    </row>
    <row r="53" spans="1:5" ht="47.25" x14ac:dyDescent="0.25">
      <c r="A53" s="33" t="s">
        <v>23</v>
      </c>
      <c r="B53" s="34" t="s">
        <v>331</v>
      </c>
      <c r="C53" s="11" t="s">
        <v>9</v>
      </c>
      <c r="D53" s="19">
        <v>25</v>
      </c>
      <c r="E53" s="20">
        <f t="shared" si="1"/>
        <v>25</v>
      </c>
    </row>
    <row r="54" spans="1:5" ht="47.25" x14ac:dyDescent="0.25">
      <c r="A54" s="33" t="s">
        <v>23</v>
      </c>
      <c r="B54" s="34" t="s">
        <v>332</v>
      </c>
      <c r="C54" s="11" t="s">
        <v>9</v>
      </c>
      <c r="D54" s="19">
        <v>54</v>
      </c>
      <c r="E54" s="20">
        <f t="shared" si="1"/>
        <v>54</v>
      </c>
    </row>
    <row r="55" spans="1:5" ht="47.25" x14ac:dyDescent="0.25">
      <c r="A55" s="33" t="s">
        <v>23</v>
      </c>
      <c r="B55" s="34" t="s">
        <v>333</v>
      </c>
      <c r="C55" s="11" t="s">
        <v>9</v>
      </c>
      <c r="D55" s="19">
        <v>50</v>
      </c>
      <c r="E55" s="20">
        <f t="shared" si="1"/>
        <v>50</v>
      </c>
    </row>
    <row r="56" spans="1:5" ht="47.25" x14ac:dyDescent="0.25">
      <c r="A56" s="33" t="s">
        <v>23</v>
      </c>
      <c r="B56" s="34" t="s">
        <v>334</v>
      </c>
      <c r="C56" s="11" t="s">
        <v>9</v>
      </c>
      <c r="D56" s="19">
        <v>637</v>
      </c>
      <c r="E56" s="20">
        <f t="shared" si="1"/>
        <v>637</v>
      </c>
    </row>
    <row r="57" spans="1:5" ht="47.25" x14ac:dyDescent="0.25">
      <c r="A57" s="33" t="s">
        <v>23</v>
      </c>
      <c r="B57" s="34" t="s">
        <v>335</v>
      </c>
      <c r="C57" s="11" t="s">
        <v>9</v>
      </c>
      <c r="D57" s="19">
        <v>1</v>
      </c>
      <c r="E57" s="20">
        <f t="shared" si="1"/>
        <v>1</v>
      </c>
    </row>
    <row r="58" spans="1:5" ht="47.25" x14ac:dyDescent="0.25">
      <c r="A58" s="33" t="s">
        <v>23</v>
      </c>
      <c r="B58" s="34" t="s">
        <v>336</v>
      </c>
      <c r="C58" s="11" t="s">
        <v>9</v>
      </c>
      <c r="D58" s="19">
        <v>39</v>
      </c>
      <c r="E58" s="20">
        <f t="shared" si="1"/>
        <v>39</v>
      </c>
    </row>
    <row r="59" spans="1:5" ht="47.25" x14ac:dyDescent="0.25">
      <c r="A59" s="33" t="s">
        <v>23</v>
      </c>
      <c r="B59" s="34" t="s">
        <v>337</v>
      </c>
      <c r="C59" s="11" t="s">
        <v>9</v>
      </c>
      <c r="D59" s="19">
        <v>21</v>
      </c>
      <c r="E59" s="20">
        <f t="shared" si="1"/>
        <v>21</v>
      </c>
    </row>
    <row r="60" spans="1:5" ht="47.25" x14ac:dyDescent="0.25">
      <c r="A60" s="33" t="s">
        <v>23</v>
      </c>
      <c r="B60" s="34" t="s">
        <v>338</v>
      </c>
      <c r="C60" s="11" t="s">
        <v>9</v>
      </c>
      <c r="D60" s="19">
        <v>141</v>
      </c>
      <c r="E60" s="20">
        <f t="shared" si="1"/>
        <v>141</v>
      </c>
    </row>
    <row r="61" spans="1:5" ht="47.25" x14ac:dyDescent="0.25">
      <c r="A61" s="33" t="s">
        <v>23</v>
      </c>
      <c r="B61" s="34" t="s">
        <v>339</v>
      </c>
      <c r="C61" s="11" t="s">
        <v>9</v>
      </c>
      <c r="D61" s="19">
        <v>10</v>
      </c>
      <c r="E61" s="20">
        <f t="shared" si="1"/>
        <v>10</v>
      </c>
    </row>
    <row r="62" spans="1:5" ht="47.25" x14ac:dyDescent="0.25">
      <c r="A62" s="33" t="s">
        <v>23</v>
      </c>
      <c r="B62" s="34" t="s">
        <v>340</v>
      </c>
      <c r="C62" s="11" t="s">
        <v>9</v>
      </c>
      <c r="D62" s="19">
        <v>16</v>
      </c>
      <c r="E62" s="20">
        <f t="shared" si="1"/>
        <v>16</v>
      </c>
    </row>
    <row r="63" spans="1:5" ht="47.25" x14ac:dyDescent="0.25">
      <c r="A63" s="33" t="s">
        <v>23</v>
      </c>
      <c r="B63" s="34" t="s">
        <v>341</v>
      </c>
      <c r="C63" s="11" t="s">
        <v>9</v>
      </c>
      <c r="D63" s="19">
        <v>61</v>
      </c>
      <c r="E63" s="20">
        <f t="shared" si="1"/>
        <v>61</v>
      </c>
    </row>
    <row r="64" spans="1:5" ht="47.25" x14ac:dyDescent="0.25">
      <c r="A64" s="33" t="s">
        <v>23</v>
      </c>
      <c r="B64" s="34" t="s">
        <v>342</v>
      </c>
      <c r="C64" s="11" t="s">
        <v>9</v>
      </c>
      <c r="D64" s="19">
        <v>4</v>
      </c>
      <c r="E64" s="20">
        <f t="shared" si="1"/>
        <v>4</v>
      </c>
    </row>
    <row r="65" spans="1:5" ht="47.25" x14ac:dyDescent="0.25">
      <c r="A65" s="33" t="s">
        <v>23</v>
      </c>
      <c r="B65" s="34" t="s">
        <v>343</v>
      </c>
      <c r="C65" s="11" t="s">
        <v>9</v>
      </c>
      <c r="D65" s="19">
        <v>19</v>
      </c>
      <c r="E65" s="20">
        <f t="shared" si="1"/>
        <v>19</v>
      </c>
    </row>
    <row r="66" spans="1:5" ht="47.25" x14ac:dyDescent="0.25">
      <c r="A66" s="33" t="s">
        <v>23</v>
      </c>
      <c r="B66" s="34" t="s">
        <v>344</v>
      </c>
      <c r="C66" s="11" t="s">
        <v>9</v>
      </c>
      <c r="D66" s="19">
        <v>49</v>
      </c>
      <c r="E66" s="20">
        <f t="shared" si="1"/>
        <v>49</v>
      </c>
    </row>
    <row r="67" spans="1:5" ht="47.25" x14ac:dyDescent="0.25">
      <c r="A67" s="33" t="s">
        <v>23</v>
      </c>
      <c r="B67" s="34" t="s">
        <v>345</v>
      </c>
      <c r="C67" s="11" t="s">
        <v>9</v>
      </c>
      <c r="D67" s="19">
        <v>1</v>
      </c>
      <c r="E67" s="20">
        <f t="shared" si="1"/>
        <v>1</v>
      </c>
    </row>
    <row r="68" spans="1:5" ht="47.25" x14ac:dyDescent="0.25">
      <c r="A68" s="33" t="s">
        <v>23</v>
      </c>
      <c r="B68" s="34" t="s">
        <v>346</v>
      </c>
      <c r="C68" s="11" t="s">
        <v>9</v>
      </c>
      <c r="D68" s="19">
        <v>257</v>
      </c>
      <c r="E68" s="20">
        <f t="shared" si="1"/>
        <v>257</v>
      </c>
    </row>
    <row r="69" spans="1:5" ht="47.25" x14ac:dyDescent="0.25">
      <c r="A69" s="33" t="s">
        <v>23</v>
      </c>
      <c r="B69" s="34" t="s">
        <v>347</v>
      </c>
      <c r="C69" s="11" t="s">
        <v>9</v>
      </c>
      <c r="D69" s="19">
        <v>60</v>
      </c>
      <c r="E69" s="20">
        <f t="shared" si="1"/>
        <v>60</v>
      </c>
    </row>
    <row r="70" spans="1:5" ht="47.25" x14ac:dyDescent="0.25">
      <c r="A70" s="33" t="s">
        <v>23</v>
      </c>
      <c r="B70" s="34" t="s">
        <v>348</v>
      </c>
      <c r="C70" s="11" t="s">
        <v>9</v>
      </c>
      <c r="D70" s="19">
        <v>16</v>
      </c>
      <c r="E70" s="20">
        <f t="shared" si="1"/>
        <v>16</v>
      </c>
    </row>
    <row r="71" spans="1:5" ht="47.25" x14ac:dyDescent="0.25">
      <c r="A71" s="33" t="s">
        <v>23</v>
      </c>
      <c r="B71" s="34" t="s">
        <v>349</v>
      </c>
      <c r="C71" s="11" t="s">
        <v>9</v>
      </c>
      <c r="D71" s="19">
        <v>30</v>
      </c>
      <c r="E71" s="20">
        <f t="shared" ref="E71:E102" si="2">D71-KB71</f>
        <v>30</v>
      </c>
    </row>
    <row r="72" spans="1:5" ht="47.25" x14ac:dyDescent="0.25">
      <c r="A72" s="33" t="s">
        <v>23</v>
      </c>
      <c r="B72" s="34" t="s">
        <v>350</v>
      </c>
      <c r="C72" s="11" t="s">
        <v>9</v>
      </c>
      <c r="D72" s="19">
        <v>203</v>
      </c>
      <c r="E72" s="20">
        <f t="shared" si="2"/>
        <v>203</v>
      </c>
    </row>
    <row r="73" spans="1:5" ht="47.25" x14ac:dyDescent="0.25">
      <c r="A73" s="33" t="s">
        <v>23</v>
      </c>
      <c r="B73" s="34" t="s">
        <v>351</v>
      </c>
      <c r="C73" s="11" t="s">
        <v>9</v>
      </c>
      <c r="D73" s="19">
        <v>12</v>
      </c>
      <c r="E73" s="20">
        <f t="shared" si="2"/>
        <v>12</v>
      </c>
    </row>
    <row r="74" spans="1:5" ht="47.25" x14ac:dyDescent="0.25">
      <c r="A74" s="33" t="s">
        <v>23</v>
      </c>
      <c r="B74" s="34" t="s">
        <v>352</v>
      </c>
      <c r="C74" s="11" t="s">
        <v>9</v>
      </c>
      <c r="D74" s="19">
        <v>350</v>
      </c>
      <c r="E74" s="20">
        <f t="shared" si="2"/>
        <v>350</v>
      </c>
    </row>
    <row r="75" spans="1:5" ht="47.25" x14ac:dyDescent="0.25">
      <c r="A75" s="33" t="s">
        <v>23</v>
      </c>
      <c r="B75" s="34" t="s">
        <v>353</v>
      </c>
      <c r="C75" s="11" t="s">
        <v>9</v>
      </c>
      <c r="D75" s="19">
        <v>100</v>
      </c>
      <c r="E75" s="20">
        <f t="shared" si="2"/>
        <v>100</v>
      </c>
    </row>
    <row r="76" spans="1:5" ht="47.25" x14ac:dyDescent="0.25">
      <c r="A76" s="33" t="s">
        <v>23</v>
      </c>
      <c r="B76" s="34" t="s">
        <v>354</v>
      </c>
      <c r="C76" s="11" t="s">
        <v>9</v>
      </c>
      <c r="D76" s="19">
        <v>100</v>
      </c>
      <c r="E76" s="20">
        <f t="shared" si="2"/>
        <v>100</v>
      </c>
    </row>
    <row r="77" spans="1:5" ht="47.25" x14ac:dyDescent="0.25">
      <c r="A77" s="33" t="s">
        <v>23</v>
      </c>
      <c r="B77" s="34" t="s">
        <v>355</v>
      </c>
      <c r="C77" s="11" t="s">
        <v>9</v>
      </c>
      <c r="D77" s="19">
        <v>350</v>
      </c>
      <c r="E77" s="20">
        <f t="shared" si="2"/>
        <v>350</v>
      </c>
    </row>
    <row r="78" spans="1:5" ht="47.25" x14ac:dyDescent="0.25">
      <c r="A78" s="33" t="s">
        <v>23</v>
      </c>
      <c r="B78" s="34" t="s">
        <v>356</v>
      </c>
      <c r="C78" s="11" t="s">
        <v>9</v>
      </c>
      <c r="D78" s="19">
        <v>25</v>
      </c>
      <c r="E78" s="20">
        <f t="shared" si="2"/>
        <v>25</v>
      </c>
    </row>
    <row r="79" spans="1:5" ht="47.25" x14ac:dyDescent="0.25">
      <c r="A79" s="33" t="s">
        <v>23</v>
      </c>
      <c r="B79" s="34" t="s">
        <v>357</v>
      </c>
      <c r="C79" s="11" t="s">
        <v>9</v>
      </c>
      <c r="D79" s="19">
        <v>50</v>
      </c>
      <c r="E79" s="20">
        <f t="shared" si="2"/>
        <v>50</v>
      </c>
    </row>
    <row r="80" spans="1:5" ht="47.25" x14ac:dyDescent="0.25">
      <c r="A80" s="33" t="s">
        <v>23</v>
      </c>
      <c r="B80" s="34" t="s">
        <v>358</v>
      </c>
      <c r="C80" s="11" t="s">
        <v>9</v>
      </c>
      <c r="D80" s="19">
        <v>28</v>
      </c>
      <c r="E80" s="20">
        <f t="shared" si="2"/>
        <v>28</v>
      </c>
    </row>
    <row r="81" spans="1:5" ht="47.25" x14ac:dyDescent="0.25">
      <c r="A81" s="33" t="s">
        <v>23</v>
      </c>
      <c r="B81" s="34" t="s">
        <v>359</v>
      </c>
      <c r="C81" s="11" t="s">
        <v>9</v>
      </c>
      <c r="D81" s="19">
        <v>25</v>
      </c>
      <c r="E81" s="20">
        <f t="shared" si="2"/>
        <v>25</v>
      </c>
    </row>
    <row r="82" spans="1:5" ht="47.25" x14ac:dyDescent="0.25">
      <c r="A82" s="33" t="s">
        <v>23</v>
      </c>
      <c r="B82" s="34" t="s">
        <v>360</v>
      </c>
      <c r="C82" s="11" t="s">
        <v>9</v>
      </c>
      <c r="D82" s="19">
        <v>20</v>
      </c>
      <c r="E82" s="20">
        <f t="shared" si="2"/>
        <v>20</v>
      </c>
    </row>
    <row r="83" spans="1:5" ht="47.25" x14ac:dyDescent="0.25">
      <c r="A83" s="33" t="s">
        <v>23</v>
      </c>
      <c r="B83" s="34" t="s">
        <v>361</v>
      </c>
      <c r="C83" s="11" t="s">
        <v>9</v>
      </c>
      <c r="D83" s="19">
        <v>144</v>
      </c>
      <c r="E83" s="20">
        <f t="shared" si="2"/>
        <v>144</v>
      </c>
    </row>
    <row r="84" spans="1:5" ht="15.75" x14ac:dyDescent="0.25">
      <c r="A84" s="33" t="s">
        <v>41</v>
      </c>
      <c r="B84" s="33" t="s">
        <v>42</v>
      </c>
      <c r="C84" s="11" t="s">
        <v>9</v>
      </c>
      <c r="D84" s="19">
        <v>24</v>
      </c>
      <c r="E84" s="20">
        <f t="shared" si="2"/>
        <v>24</v>
      </c>
    </row>
    <row r="85" spans="1:5" ht="15.75" x14ac:dyDescent="0.25">
      <c r="A85" s="33" t="s">
        <v>41</v>
      </c>
      <c r="B85" s="33" t="s">
        <v>362</v>
      </c>
      <c r="C85" s="11" t="s">
        <v>9</v>
      </c>
      <c r="D85" s="19">
        <v>192</v>
      </c>
      <c r="E85" s="20">
        <f t="shared" si="2"/>
        <v>192</v>
      </c>
    </row>
    <row r="86" spans="1:5" ht="33" x14ac:dyDescent="0.25">
      <c r="A86" s="36" t="s">
        <v>54</v>
      </c>
      <c r="B86" s="33" t="s">
        <v>363</v>
      </c>
      <c r="C86" s="11" t="s">
        <v>364</v>
      </c>
      <c r="D86" s="19">
        <v>20880</v>
      </c>
      <c r="E86" s="20">
        <f t="shared" si="2"/>
        <v>20880</v>
      </c>
    </row>
    <row r="87" spans="1:5" ht="31.5" x14ac:dyDescent="0.25">
      <c r="A87" s="33" t="s">
        <v>56</v>
      </c>
      <c r="B87" s="33" t="s">
        <v>63</v>
      </c>
      <c r="C87" s="11" t="s">
        <v>9</v>
      </c>
      <c r="D87" s="19">
        <v>4000</v>
      </c>
      <c r="E87" s="20">
        <f t="shared" si="2"/>
        <v>4000</v>
      </c>
    </row>
    <row r="88" spans="1:5" ht="31.5" x14ac:dyDescent="0.25">
      <c r="A88" s="33" t="s">
        <v>56</v>
      </c>
      <c r="B88" s="33" t="s">
        <v>69</v>
      </c>
      <c r="C88" s="11" t="s">
        <v>9</v>
      </c>
      <c r="D88" s="19">
        <v>544</v>
      </c>
      <c r="E88" s="20">
        <f t="shared" si="2"/>
        <v>544</v>
      </c>
    </row>
    <row r="89" spans="1:5" ht="31.5" x14ac:dyDescent="0.25">
      <c r="A89" s="33" t="s">
        <v>56</v>
      </c>
      <c r="B89" s="33" t="s">
        <v>365</v>
      </c>
      <c r="C89" s="11" t="s">
        <v>9</v>
      </c>
      <c r="D89" s="19">
        <v>400</v>
      </c>
      <c r="E89" s="20">
        <f t="shared" si="2"/>
        <v>400</v>
      </c>
    </row>
    <row r="90" spans="1:5" ht="31.5" x14ac:dyDescent="0.25">
      <c r="A90" s="33" t="s">
        <v>56</v>
      </c>
      <c r="B90" s="33" t="s">
        <v>366</v>
      </c>
      <c r="C90" s="11" t="s">
        <v>173</v>
      </c>
      <c r="D90" s="19">
        <v>14</v>
      </c>
      <c r="E90" s="20">
        <f t="shared" si="2"/>
        <v>14</v>
      </c>
    </row>
    <row r="91" spans="1:5" ht="31.5" x14ac:dyDescent="0.25">
      <c r="A91" s="33" t="s">
        <v>56</v>
      </c>
      <c r="B91" s="33" t="s">
        <v>79</v>
      </c>
      <c r="C91" s="11" t="s">
        <v>9</v>
      </c>
      <c r="D91" s="19">
        <v>299</v>
      </c>
      <c r="E91" s="20">
        <f t="shared" si="2"/>
        <v>299</v>
      </c>
    </row>
    <row r="92" spans="1:5" ht="31.5" x14ac:dyDescent="0.25">
      <c r="A92" s="33" t="s">
        <v>56</v>
      </c>
      <c r="B92" s="33" t="s">
        <v>89</v>
      </c>
      <c r="C92" s="11" t="s">
        <v>364</v>
      </c>
      <c r="D92" s="19">
        <v>3600</v>
      </c>
      <c r="E92" s="20">
        <f t="shared" si="2"/>
        <v>3600</v>
      </c>
    </row>
    <row r="93" spans="1:5" ht="31.5" x14ac:dyDescent="0.25">
      <c r="A93" s="33" t="s">
        <v>56</v>
      </c>
      <c r="B93" s="33" t="s">
        <v>90</v>
      </c>
      <c r="C93" s="11" t="s">
        <v>364</v>
      </c>
      <c r="D93" s="19">
        <v>1200</v>
      </c>
      <c r="E93" s="20">
        <f t="shared" si="2"/>
        <v>1200</v>
      </c>
    </row>
    <row r="94" spans="1:5" ht="31.5" x14ac:dyDescent="0.25">
      <c r="A94" s="33" t="s">
        <v>56</v>
      </c>
      <c r="B94" s="33" t="s">
        <v>91</v>
      </c>
      <c r="C94" s="11" t="s">
        <v>92</v>
      </c>
      <c r="D94" s="19">
        <v>600</v>
      </c>
      <c r="E94" s="20">
        <f t="shared" si="2"/>
        <v>600</v>
      </c>
    </row>
    <row r="95" spans="1:5" ht="31.5" x14ac:dyDescent="0.25">
      <c r="A95" s="33" t="s">
        <v>56</v>
      </c>
      <c r="B95" s="34" t="s">
        <v>97</v>
      </c>
      <c r="C95" s="11" t="s">
        <v>106</v>
      </c>
      <c r="D95" s="19">
        <v>14</v>
      </c>
      <c r="E95" s="20">
        <f t="shared" si="2"/>
        <v>14</v>
      </c>
    </row>
    <row r="96" spans="1:5" ht="31.5" x14ac:dyDescent="0.25">
      <c r="A96" s="33" t="s">
        <v>56</v>
      </c>
      <c r="B96" s="34" t="s">
        <v>99</v>
      </c>
      <c r="C96" s="11" t="s">
        <v>9</v>
      </c>
      <c r="D96" s="19">
        <v>1200</v>
      </c>
      <c r="E96" s="20">
        <f t="shared" si="2"/>
        <v>1200</v>
      </c>
    </row>
    <row r="97" spans="1:5" ht="31.5" x14ac:dyDescent="0.25">
      <c r="A97" s="33" t="s">
        <v>56</v>
      </c>
      <c r="B97" s="33" t="s">
        <v>107</v>
      </c>
      <c r="C97" s="11" t="s">
        <v>108</v>
      </c>
      <c r="D97" s="19">
        <v>400</v>
      </c>
      <c r="E97" s="20">
        <f t="shared" si="2"/>
        <v>400</v>
      </c>
    </row>
    <row r="98" spans="1:5" ht="31.5" x14ac:dyDescent="0.25">
      <c r="A98" s="33" t="s">
        <v>56</v>
      </c>
      <c r="B98" s="33" t="s">
        <v>367</v>
      </c>
      <c r="C98" s="11" t="s">
        <v>108</v>
      </c>
      <c r="D98" s="19">
        <v>146</v>
      </c>
      <c r="E98" s="20">
        <f t="shared" si="2"/>
        <v>146</v>
      </c>
    </row>
    <row r="99" spans="1:5" ht="31.5" x14ac:dyDescent="0.25">
      <c r="A99" s="33" t="s">
        <v>56</v>
      </c>
      <c r="B99" s="33" t="s">
        <v>109</v>
      </c>
      <c r="C99" s="11" t="s">
        <v>108</v>
      </c>
      <c r="D99" s="19">
        <v>491</v>
      </c>
      <c r="E99" s="20">
        <f t="shared" si="2"/>
        <v>491</v>
      </c>
    </row>
    <row r="100" spans="1:5" ht="31.5" x14ac:dyDescent="0.25">
      <c r="A100" s="33" t="s">
        <v>56</v>
      </c>
      <c r="B100" s="33" t="s">
        <v>368</v>
      </c>
      <c r="C100" s="11" t="s">
        <v>369</v>
      </c>
      <c r="D100" s="19">
        <v>220</v>
      </c>
      <c r="E100" s="20">
        <f t="shared" si="2"/>
        <v>220</v>
      </c>
    </row>
    <row r="101" spans="1:5" ht="31.5" x14ac:dyDescent="0.25">
      <c r="A101" s="33" t="s">
        <v>56</v>
      </c>
      <c r="B101" s="33" t="s">
        <v>119</v>
      </c>
      <c r="C101" s="11" t="s">
        <v>9</v>
      </c>
      <c r="D101" s="19">
        <f>126*12</f>
        <v>1512</v>
      </c>
      <c r="E101" s="20">
        <f t="shared" si="2"/>
        <v>1512</v>
      </c>
    </row>
    <row r="102" spans="1:5" ht="31.5" x14ac:dyDescent="0.25">
      <c r="A102" s="33" t="s">
        <v>56</v>
      </c>
      <c r="B102" s="34" t="s">
        <v>120</v>
      </c>
      <c r="C102" s="11" t="s">
        <v>9</v>
      </c>
      <c r="D102" s="19">
        <v>1768</v>
      </c>
      <c r="E102" s="20">
        <f t="shared" si="2"/>
        <v>1768</v>
      </c>
    </row>
    <row r="103" spans="1:5" ht="31.5" x14ac:dyDescent="0.25">
      <c r="A103" s="33" t="s">
        <v>56</v>
      </c>
      <c r="B103" s="34" t="s">
        <v>128</v>
      </c>
      <c r="C103" s="11" t="s">
        <v>9</v>
      </c>
      <c r="D103" s="19">
        <v>154</v>
      </c>
      <c r="E103" s="20">
        <f t="shared" ref="E103:E134" si="3">D103-KB103</f>
        <v>154</v>
      </c>
    </row>
    <row r="104" spans="1:5" ht="31.5" x14ac:dyDescent="0.25">
      <c r="A104" s="33" t="s">
        <v>56</v>
      </c>
      <c r="B104" s="33" t="s">
        <v>129</v>
      </c>
      <c r="C104" s="11" t="s">
        <v>130</v>
      </c>
      <c r="D104" s="19">
        <f>371*10+6</f>
        <v>3716</v>
      </c>
      <c r="E104" s="20">
        <f t="shared" si="3"/>
        <v>3716</v>
      </c>
    </row>
    <row r="105" spans="1:5" ht="31.5" x14ac:dyDescent="0.25">
      <c r="A105" s="33" t="s">
        <v>56</v>
      </c>
      <c r="B105" s="33" t="s">
        <v>131</v>
      </c>
      <c r="C105" s="11" t="s">
        <v>130</v>
      </c>
      <c r="D105" s="19">
        <f>76*10</f>
        <v>760</v>
      </c>
      <c r="E105" s="20">
        <f t="shared" si="3"/>
        <v>760</v>
      </c>
    </row>
    <row r="106" spans="1:5" ht="31.5" x14ac:dyDescent="0.25">
      <c r="A106" s="33" t="s">
        <v>56</v>
      </c>
      <c r="B106" s="33" t="s">
        <v>135</v>
      </c>
      <c r="C106" s="11" t="s">
        <v>9</v>
      </c>
      <c r="D106" s="19">
        <v>190</v>
      </c>
      <c r="E106" s="20">
        <f t="shared" si="3"/>
        <v>190</v>
      </c>
    </row>
    <row r="107" spans="1:5" ht="31.5" x14ac:dyDescent="0.25">
      <c r="A107" s="33" t="s">
        <v>56</v>
      </c>
      <c r="B107" s="33" t="s">
        <v>136</v>
      </c>
      <c r="C107" s="11" t="s">
        <v>9</v>
      </c>
      <c r="D107" s="19">
        <v>50</v>
      </c>
      <c r="E107" s="20">
        <f t="shared" si="3"/>
        <v>50</v>
      </c>
    </row>
    <row r="108" spans="1:5" ht="31.5" x14ac:dyDescent="0.25">
      <c r="A108" s="33" t="s">
        <v>56</v>
      </c>
      <c r="B108" s="33" t="s">
        <v>137</v>
      </c>
      <c r="C108" s="11" t="s">
        <v>9</v>
      </c>
      <c r="D108" s="19">
        <v>120</v>
      </c>
      <c r="E108" s="20">
        <f t="shared" si="3"/>
        <v>120</v>
      </c>
    </row>
    <row r="109" spans="1:5" ht="31.5" x14ac:dyDescent="0.25">
      <c r="A109" s="33" t="s">
        <v>56</v>
      </c>
      <c r="B109" s="33" t="s">
        <v>138</v>
      </c>
      <c r="C109" s="11" t="s">
        <v>9</v>
      </c>
      <c r="D109" s="19">
        <v>60</v>
      </c>
      <c r="E109" s="20">
        <f t="shared" si="3"/>
        <v>60</v>
      </c>
    </row>
    <row r="110" spans="1:5" ht="31.5" x14ac:dyDescent="0.25">
      <c r="A110" s="33" t="s">
        <v>56</v>
      </c>
      <c r="B110" s="33" t="s">
        <v>139</v>
      </c>
      <c r="C110" s="11" t="s">
        <v>9</v>
      </c>
      <c r="D110" s="19">
        <v>199</v>
      </c>
      <c r="E110" s="20">
        <f t="shared" si="3"/>
        <v>199</v>
      </c>
    </row>
    <row r="111" spans="1:5" ht="31.5" x14ac:dyDescent="0.25">
      <c r="A111" s="33" t="s">
        <v>56</v>
      </c>
      <c r="B111" s="33" t="s">
        <v>140</v>
      </c>
      <c r="C111" s="11" t="s">
        <v>9</v>
      </c>
      <c r="D111" s="19">
        <v>5</v>
      </c>
      <c r="E111" s="20">
        <f t="shared" si="3"/>
        <v>5</v>
      </c>
    </row>
    <row r="112" spans="1:5" ht="31.5" x14ac:dyDescent="0.25">
      <c r="A112" s="33" t="s">
        <v>56</v>
      </c>
      <c r="B112" s="33" t="s">
        <v>141</v>
      </c>
      <c r="C112" s="11" t="s">
        <v>9</v>
      </c>
      <c r="D112" s="19">
        <v>110</v>
      </c>
      <c r="E112" s="20">
        <f t="shared" si="3"/>
        <v>110</v>
      </c>
    </row>
    <row r="113" spans="1:5" ht="31.5" x14ac:dyDescent="0.25">
      <c r="A113" s="33" t="s">
        <v>56</v>
      </c>
      <c r="B113" s="33" t="s">
        <v>142</v>
      </c>
      <c r="C113" s="11" t="s">
        <v>9</v>
      </c>
      <c r="D113" s="19">
        <v>85</v>
      </c>
      <c r="E113" s="20">
        <f t="shared" si="3"/>
        <v>85</v>
      </c>
    </row>
    <row r="114" spans="1:5" ht="31.5" x14ac:dyDescent="0.25">
      <c r="A114" s="33" t="s">
        <v>56</v>
      </c>
      <c r="B114" s="33" t="s">
        <v>143</v>
      </c>
      <c r="C114" s="11" t="s">
        <v>9</v>
      </c>
      <c r="D114" s="19">
        <v>70</v>
      </c>
      <c r="E114" s="20">
        <f t="shared" si="3"/>
        <v>70</v>
      </c>
    </row>
    <row r="115" spans="1:5" ht="31.5" x14ac:dyDescent="0.25">
      <c r="A115" s="33" t="s">
        <v>56</v>
      </c>
      <c r="B115" s="33" t="s">
        <v>370</v>
      </c>
      <c r="C115" s="11" t="s">
        <v>9</v>
      </c>
      <c r="D115" s="19">
        <v>10</v>
      </c>
      <c r="E115" s="20">
        <f t="shared" si="3"/>
        <v>10</v>
      </c>
    </row>
    <row r="116" spans="1:5" ht="31.5" x14ac:dyDescent="0.25">
      <c r="A116" s="33" t="s">
        <v>56</v>
      </c>
      <c r="B116" s="33" t="s">
        <v>144</v>
      </c>
      <c r="C116" s="11" t="s">
        <v>146</v>
      </c>
      <c r="D116" s="19">
        <v>42</v>
      </c>
      <c r="E116" s="20">
        <f t="shared" si="3"/>
        <v>42</v>
      </c>
    </row>
    <row r="117" spans="1:5" ht="31.5" x14ac:dyDescent="0.25">
      <c r="A117" s="33" t="s">
        <v>56</v>
      </c>
      <c r="B117" s="33" t="s">
        <v>148</v>
      </c>
      <c r="C117" s="11" t="s">
        <v>364</v>
      </c>
      <c r="D117" s="19">
        <v>1</v>
      </c>
      <c r="E117" s="20">
        <f t="shared" si="3"/>
        <v>1</v>
      </c>
    </row>
    <row r="118" spans="1:5" ht="31.5" x14ac:dyDescent="0.25">
      <c r="A118" s="33" t="s">
        <v>56</v>
      </c>
      <c r="B118" s="33" t="s">
        <v>157</v>
      </c>
      <c r="C118" s="11" t="s">
        <v>9</v>
      </c>
      <c r="D118" s="19">
        <v>288</v>
      </c>
      <c r="E118" s="20">
        <f t="shared" si="3"/>
        <v>288</v>
      </c>
    </row>
    <row r="119" spans="1:5" ht="31.5" x14ac:dyDescent="0.25">
      <c r="A119" s="33" t="s">
        <v>56</v>
      </c>
      <c r="B119" s="33" t="s">
        <v>158</v>
      </c>
      <c r="C119" s="11" t="s">
        <v>9</v>
      </c>
      <c r="D119" s="19">
        <v>432</v>
      </c>
      <c r="E119" s="20">
        <f t="shared" si="3"/>
        <v>432</v>
      </c>
    </row>
    <row r="120" spans="1:5" ht="31.5" x14ac:dyDescent="0.25">
      <c r="A120" s="33" t="s">
        <v>56</v>
      </c>
      <c r="B120" s="33" t="s">
        <v>159</v>
      </c>
      <c r="C120" s="11" t="s">
        <v>9</v>
      </c>
      <c r="D120" s="19">
        <v>192</v>
      </c>
      <c r="E120" s="20">
        <f t="shared" si="3"/>
        <v>192</v>
      </c>
    </row>
    <row r="121" spans="1:5" ht="31.5" x14ac:dyDescent="0.25">
      <c r="A121" s="33" t="s">
        <v>56</v>
      </c>
      <c r="B121" s="33" t="s">
        <v>161</v>
      </c>
      <c r="C121" s="11" t="s">
        <v>9</v>
      </c>
      <c r="D121" s="19">
        <f>142*10</f>
        <v>1420</v>
      </c>
      <c r="E121" s="20">
        <f t="shared" si="3"/>
        <v>1420</v>
      </c>
    </row>
    <row r="122" spans="1:5" ht="31.5" x14ac:dyDescent="0.25">
      <c r="A122" s="33" t="s">
        <v>56</v>
      </c>
      <c r="B122" s="33" t="s">
        <v>162</v>
      </c>
      <c r="C122" s="11" t="s">
        <v>9</v>
      </c>
      <c r="D122" s="19">
        <f>31*10</f>
        <v>310</v>
      </c>
      <c r="E122" s="20">
        <f t="shared" si="3"/>
        <v>310</v>
      </c>
    </row>
    <row r="123" spans="1:5" ht="31.5" x14ac:dyDescent="0.25">
      <c r="A123" s="33" t="s">
        <v>56</v>
      </c>
      <c r="B123" s="33" t="s">
        <v>164</v>
      </c>
      <c r="C123" s="11" t="s">
        <v>9</v>
      </c>
      <c r="D123" s="19">
        <f>17*10</f>
        <v>170</v>
      </c>
      <c r="E123" s="20">
        <f t="shared" si="3"/>
        <v>170</v>
      </c>
    </row>
    <row r="124" spans="1:5" ht="31.5" x14ac:dyDescent="0.25">
      <c r="A124" s="33" t="s">
        <v>56</v>
      </c>
      <c r="B124" s="33" t="s">
        <v>167</v>
      </c>
      <c r="C124" s="11" t="s">
        <v>9</v>
      </c>
      <c r="D124" s="19">
        <v>4</v>
      </c>
      <c r="E124" s="20">
        <f t="shared" si="3"/>
        <v>4</v>
      </c>
    </row>
    <row r="125" spans="1:5" ht="31.5" x14ac:dyDescent="0.25">
      <c r="A125" s="33" t="s">
        <v>56</v>
      </c>
      <c r="B125" s="33" t="s">
        <v>172</v>
      </c>
      <c r="C125" s="11" t="s">
        <v>173</v>
      </c>
      <c r="D125" s="19">
        <v>63</v>
      </c>
      <c r="E125" s="20">
        <f t="shared" si="3"/>
        <v>63</v>
      </c>
    </row>
    <row r="126" spans="1:5" ht="33" x14ac:dyDescent="0.25">
      <c r="A126" s="33" t="s">
        <v>56</v>
      </c>
      <c r="B126" s="34" t="s">
        <v>371</v>
      </c>
      <c r="C126" s="11" t="s">
        <v>372</v>
      </c>
      <c r="D126" s="19">
        <v>15</v>
      </c>
      <c r="E126" s="20">
        <f t="shared" si="3"/>
        <v>15</v>
      </c>
    </row>
    <row r="127" spans="1:5" ht="33" x14ac:dyDescent="0.25">
      <c r="A127" s="33" t="s">
        <v>56</v>
      </c>
      <c r="B127" s="34" t="s">
        <v>373</v>
      </c>
      <c r="C127" s="11" t="s">
        <v>9</v>
      </c>
      <c r="D127" s="19">
        <v>30</v>
      </c>
      <c r="E127" s="20">
        <f t="shared" si="3"/>
        <v>30</v>
      </c>
    </row>
    <row r="128" spans="1:5" ht="31.5" x14ac:dyDescent="0.25">
      <c r="A128" s="33" t="s">
        <v>56</v>
      </c>
      <c r="B128" s="37" t="s">
        <v>178</v>
      </c>
      <c r="C128" s="11" t="s">
        <v>117</v>
      </c>
      <c r="D128" s="19">
        <v>5</v>
      </c>
      <c r="E128" s="20">
        <f t="shared" si="3"/>
        <v>5</v>
      </c>
    </row>
    <row r="129" spans="1:5" ht="31.5" x14ac:dyDescent="0.25">
      <c r="A129" s="33" t="s">
        <v>56</v>
      </c>
      <c r="B129" s="33" t="s">
        <v>374</v>
      </c>
      <c r="C129" s="11" t="s">
        <v>9</v>
      </c>
      <c r="D129" s="19">
        <v>282</v>
      </c>
      <c r="E129" s="20">
        <f t="shared" si="3"/>
        <v>282</v>
      </c>
    </row>
    <row r="130" spans="1:5" ht="47.25" x14ac:dyDescent="0.25">
      <c r="A130" s="33" t="s">
        <v>202</v>
      </c>
      <c r="B130" s="34" t="s">
        <v>375</v>
      </c>
      <c r="C130" s="11" t="s">
        <v>372</v>
      </c>
      <c r="D130" s="19">
        <v>10769</v>
      </c>
      <c r="E130" s="20">
        <f t="shared" si="3"/>
        <v>10769</v>
      </c>
    </row>
    <row r="131" spans="1:5" ht="47.25" x14ac:dyDescent="0.25">
      <c r="A131" s="33" t="s">
        <v>202</v>
      </c>
      <c r="B131" s="34" t="s">
        <v>376</v>
      </c>
      <c r="C131" s="11" t="s">
        <v>9</v>
      </c>
      <c r="D131" s="19">
        <v>79</v>
      </c>
      <c r="E131" s="20">
        <f t="shared" si="3"/>
        <v>79</v>
      </c>
    </row>
    <row r="132" spans="1:5" ht="47.25" x14ac:dyDescent="0.25">
      <c r="A132" s="33" t="s">
        <v>202</v>
      </c>
      <c r="B132" s="34" t="s">
        <v>377</v>
      </c>
      <c r="C132" s="11" t="s">
        <v>46</v>
      </c>
      <c r="D132" s="19">
        <v>200</v>
      </c>
      <c r="E132" s="20">
        <f t="shared" si="3"/>
        <v>200</v>
      </c>
    </row>
    <row r="133" spans="1:5" ht="47.25" x14ac:dyDescent="0.25">
      <c r="A133" s="33" t="s">
        <v>202</v>
      </c>
      <c r="B133" s="34" t="s">
        <v>378</v>
      </c>
      <c r="C133" s="11" t="s">
        <v>46</v>
      </c>
      <c r="D133" s="19">
        <v>100</v>
      </c>
      <c r="E133" s="20">
        <f t="shared" si="3"/>
        <v>100</v>
      </c>
    </row>
    <row r="134" spans="1:5" ht="47.25" x14ac:dyDescent="0.25">
      <c r="A134" s="33" t="s">
        <v>202</v>
      </c>
      <c r="B134" s="34" t="s">
        <v>379</v>
      </c>
      <c r="C134" s="11" t="s">
        <v>46</v>
      </c>
      <c r="D134" s="19">
        <v>200</v>
      </c>
      <c r="E134" s="20">
        <f t="shared" si="3"/>
        <v>200</v>
      </c>
    </row>
    <row r="135" spans="1:5" ht="47.25" x14ac:dyDescent="0.25">
      <c r="A135" s="33" t="s">
        <v>202</v>
      </c>
      <c r="B135" s="34" t="s">
        <v>380</v>
      </c>
      <c r="C135" s="11" t="s">
        <v>46</v>
      </c>
      <c r="D135" s="19">
        <v>200</v>
      </c>
      <c r="E135" s="20">
        <f t="shared" ref="E135:E166" si="4">D135-KB135</f>
        <v>200</v>
      </c>
    </row>
    <row r="136" spans="1:5" ht="47.25" x14ac:dyDescent="0.25">
      <c r="A136" s="33" t="s">
        <v>202</v>
      </c>
      <c r="B136" s="34" t="s">
        <v>381</v>
      </c>
      <c r="C136" s="11" t="s">
        <v>46</v>
      </c>
      <c r="D136" s="19">
        <v>200</v>
      </c>
      <c r="E136" s="20">
        <f t="shared" si="4"/>
        <v>200</v>
      </c>
    </row>
    <row r="137" spans="1:5" ht="47.25" x14ac:dyDescent="0.25">
      <c r="A137" s="33" t="s">
        <v>202</v>
      </c>
      <c r="B137" s="34" t="s">
        <v>382</v>
      </c>
      <c r="C137" s="11" t="s">
        <v>46</v>
      </c>
      <c r="D137" s="19">
        <v>100</v>
      </c>
      <c r="E137" s="20">
        <f t="shared" si="4"/>
        <v>100</v>
      </c>
    </row>
    <row r="138" spans="1:5" ht="47.25" x14ac:dyDescent="0.25">
      <c r="A138" s="33" t="s">
        <v>202</v>
      </c>
      <c r="B138" s="34" t="s">
        <v>383</v>
      </c>
      <c r="C138" s="11" t="s">
        <v>46</v>
      </c>
      <c r="D138" s="19">
        <v>100</v>
      </c>
      <c r="E138" s="20">
        <f t="shared" si="4"/>
        <v>100</v>
      </c>
    </row>
    <row r="139" spans="1:5" ht="47.25" x14ac:dyDescent="0.25">
      <c r="A139" s="33" t="s">
        <v>202</v>
      </c>
      <c r="B139" s="34" t="s">
        <v>384</v>
      </c>
      <c r="C139" s="11" t="s">
        <v>46</v>
      </c>
      <c r="D139" s="19">
        <v>100</v>
      </c>
      <c r="E139" s="20">
        <f t="shared" si="4"/>
        <v>100</v>
      </c>
    </row>
    <row r="140" spans="1:5" ht="47.25" x14ac:dyDescent="0.25">
      <c r="A140" s="33" t="s">
        <v>202</v>
      </c>
      <c r="B140" s="34" t="s">
        <v>385</v>
      </c>
      <c r="C140" s="11" t="s">
        <v>46</v>
      </c>
      <c r="D140" s="19">
        <v>100</v>
      </c>
      <c r="E140" s="20">
        <f t="shared" si="4"/>
        <v>100</v>
      </c>
    </row>
    <row r="141" spans="1:5" ht="47.25" x14ac:dyDescent="0.25">
      <c r="A141" s="33" t="s">
        <v>202</v>
      </c>
      <c r="B141" s="34" t="s">
        <v>385</v>
      </c>
      <c r="C141" s="11" t="s">
        <v>46</v>
      </c>
      <c r="D141" s="19">
        <v>100</v>
      </c>
      <c r="E141" s="20">
        <f t="shared" si="4"/>
        <v>100</v>
      </c>
    </row>
    <row r="142" spans="1:5" ht="47.25" x14ac:dyDescent="0.25">
      <c r="A142" s="33" t="s">
        <v>202</v>
      </c>
      <c r="B142" s="34" t="s">
        <v>386</v>
      </c>
      <c r="C142" s="11" t="s">
        <v>46</v>
      </c>
      <c r="D142" s="19">
        <v>200</v>
      </c>
      <c r="E142" s="20">
        <f t="shared" si="4"/>
        <v>200</v>
      </c>
    </row>
    <row r="143" spans="1:5" ht="47.25" x14ac:dyDescent="0.25">
      <c r="A143" s="33" t="s">
        <v>202</v>
      </c>
      <c r="B143" s="34" t="s">
        <v>387</v>
      </c>
      <c r="C143" s="11" t="s">
        <v>46</v>
      </c>
      <c r="D143" s="19">
        <v>200</v>
      </c>
      <c r="E143" s="20">
        <f t="shared" si="4"/>
        <v>200</v>
      </c>
    </row>
    <row r="144" spans="1:5" ht="47.25" x14ac:dyDescent="0.25">
      <c r="A144" s="33" t="s">
        <v>202</v>
      </c>
      <c r="B144" s="34" t="s">
        <v>388</v>
      </c>
      <c r="C144" s="11" t="s">
        <v>364</v>
      </c>
      <c r="D144" s="19">
        <v>36</v>
      </c>
      <c r="E144" s="20">
        <f t="shared" si="4"/>
        <v>36</v>
      </c>
    </row>
    <row r="145" spans="1:5" ht="47.25" x14ac:dyDescent="0.25">
      <c r="A145" s="33" t="s">
        <v>202</v>
      </c>
      <c r="B145" s="34" t="s">
        <v>389</v>
      </c>
      <c r="C145" s="11" t="s">
        <v>364</v>
      </c>
      <c r="D145" s="19">
        <v>74</v>
      </c>
      <c r="E145" s="20">
        <f t="shared" si="4"/>
        <v>74</v>
      </c>
    </row>
    <row r="146" spans="1:5" ht="47.25" x14ac:dyDescent="0.25">
      <c r="A146" s="33" t="s">
        <v>202</v>
      </c>
      <c r="B146" s="33" t="s">
        <v>390</v>
      </c>
      <c r="C146" s="11" t="s">
        <v>391</v>
      </c>
      <c r="D146" s="19">
        <v>5000</v>
      </c>
      <c r="E146" s="20">
        <f t="shared" si="4"/>
        <v>5000</v>
      </c>
    </row>
    <row r="147" spans="1:5" ht="31.5" x14ac:dyDescent="0.25">
      <c r="A147" s="33" t="s">
        <v>213</v>
      </c>
      <c r="B147" s="34" t="s">
        <v>392</v>
      </c>
      <c r="C147" s="11" t="s">
        <v>9</v>
      </c>
      <c r="D147" s="19">
        <v>16</v>
      </c>
      <c r="E147" s="20">
        <f t="shared" si="4"/>
        <v>16</v>
      </c>
    </row>
    <row r="148" spans="1:5" ht="31.5" x14ac:dyDescent="0.25">
      <c r="A148" s="33" t="s">
        <v>213</v>
      </c>
      <c r="B148" s="34" t="s">
        <v>393</v>
      </c>
      <c r="C148" s="11" t="s">
        <v>9</v>
      </c>
      <c r="D148" s="19">
        <v>286</v>
      </c>
      <c r="E148" s="20">
        <f t="shared" si="4"/>
        <v>286</v>
      </c>
    </row>
    <row r="149" spans="1:5" ht="31.5" x14ac:dyDescent="0.25">
      <c r="A149" s="33" t="s">
        <v>213</v>
      </c>
      <c r="B149" s="34" t="s">
        <v>394</v>
      </c>
      <c r="C149" s="11" t="s">
        <v>9</v>
      </c>
      <c r="D149" s="19">
        <f>50-1-1</f>
        <v>48</v>
      </c>
      <c r="E149" s="20">
        <f t="shared" si="4"/>
        <v>48</v>
      </c>
    </row>
    <row r="150" spans="1:5" ht="31.5" x14ac:dyDescent="0.25">
      <c r="A150" s="33" t="s">
        <v>213</v>
      </c>
      <c r="B150" s="34" t="s">
        <v>395</v>
      </c>
      <c r="C150" s="11" t="s">
        <v>9</v>
      </c>
      <c r="D150" s="19">
        <v>470</v>
      </c>
      <c r="E150" s="20">
        <f t="shared" si="4"/>
        <v>470</v>
      </c>
    </row>
    <row r="151" spans="1:5" ht="31.5" x14ac:dyDescent="0.25">
      <c r="A151" s="33" t="s">
        <v>213</v>
      </c>
      <c r="B151" s="34" t="s">
        <v>396</v>
      </c>
      <c r="C151" s="11" t="s">
        <v>9</v>
      </c>
      <c r="D151" s="19">
        <v>302</v>
      </c>
      <c r="E151" s="20">
        <f t="shared" si="4"/>
        <v>302</v>
      </c>
    </row>
    <row r="152" spans="1:5" ht="31.5" x14ac:dyDescent="0.25">
      <c r="A152" s="33" t="s">
        <v>213</v>
      </c>
      <c r="B152" s="34" t="s">
        <v>397</v>
      </c>
      <c r="C152" s="11" t="s">
        <v>9</v>
      </c>
      <c r="D152" s="19">
        <v>302</v>
      </c>
      <c r="E152" s="20">
        <f t="shared" si="4"/>
        <v>302</v>
      </c>
    </row>
    <row r="153" spans="1:5" ht="31.5" x14ac:dyDescent="0.25">
      <c r="A153" s="33" t="s">
        <v>213</v>
      </c>
      <c r="B153" s="34" t="s">
        <v>398</v>
      </c>
      <c r="C153" s="11" t="s">
        <v>9</v>
      </c>
      <c r="D153" s="19">
        <v>137</v>
      </c>
      <c r="E153" s="20">
        <f t="shared" si="4"/>
        <v>137</v>
      </c>
    </row>
    <row r="154" spans="1:5" ht="31.5" x14ac:dyDescent="0.25">
      <c r="A154" s="33" t="s">
        <v>213</v>
      </c>
      <c r="B154" s="33" t="s">
        <v>399</v>
      </c>
      <c r="C154" s="11" t="s">
        <v>364</v>
      </c>
      <c r="D154" s="19">
        <v>3474</v>
      </c>
      <c r="E154" s="20">
        <f t="shared" si="4"/>
        <v>3474</v>
      </c>
    </row>
    <row r="155" spans="1:5" ht="31.5" x14ac:dyDescent="0.25">
      <c r="A155" s="33" t="s">
        <v>213</v>
      </c>
      <c r="B155" s="34" t="s">
        <v>215</v>
      </c>
      <c r="C155" s="11" t="s">
        <v>364</v>
      </c>
      <c r="D155" s="19">
        <f>1727-150-150</f>
        <v>1427</v>
      </c>
      <c r="E155" s="20">
        <f t="shared" si="4"/>
        <v>1427</v>
      </c>
    </row>
    <row r="156" spans="1:5" ht="15.75" x14ac:dyDescent="0.25">
      <c r="A156" s="33" t="s">
        <v>216</v>
      </c>
      <c r="B156" s="33" t="s">
        <v>217</v>
      </c>
      <c r="C156" s="11" t="s">
        <v>9</v>
      </c>
      <c r="D156" s="19">
        <v>300</v>
      </c>
      <c r="E156" s="20">
        <f t="shared" si="4"/>
        <v>300</v>
      </c>
    </row>
    <row r="157" spans="1:5" ht="15.75" x14ac:dyDescent="0.25">
      <c r="A157" s="33" t="s">
        <v>216</v>
      </c>
      <c r="B157" s="33" t="s">
        <v>219</v>
      </c>
      <c r="C157" s="11" t="s">
        <v>9</v>
      </c>
      <c r="D157" s="19">
        <v>470</v>
      </c>
      <c r="E157" s="20">
        <f t="shared" si="4"/>
        <v>470</v>
      </c>
    </row>
    <row r="158" spans="1:5" ht="16.5" x14ac:dyDescent="0.25">
      <c r="A158" s="33" t="s">
        <v>216</v>
      </c>
      <c r="B158" s="34" t="s">
        <v>400</v>
      </c>
      <c r="C158" s="11" t="s">
        <v>9</v>
      </c>
      <c r="D158" s="19">
        <f>779-4</f>
        <v>775</v>
      </c>
      <c r="E158" s="20">
        <f t="shared" si="4"/>
        <v>775</v>
      </c>
    </row>
    <row r="159" spans="1:5" ht="15.75" x14ac:dyDescent="0.25">
      <c r="A159" s="33" t="s">
        <v>216</v>
      </c>
      <c r="B159" s="33" t="s">
        <v>221</v>
      </c>
      <c r="C159" s="11" t="s">
        <v>243</v>
      </c>
      <c r="D159" s="19">
        <f>3489-30</f>
        <v>3459</v>
      </c>
      <c r="E159" s="20">
        <f t="shared" si="4"/>
        <v>3459</v>
      </c>
    </row>
    <row r="160" spans="1:5" ht="15.75" x14ac:dyDescent="0.25">
      <c r="A160" s="33" t="s">
        <v>216</v>
      </c>
      <c r="B160" s="33" t="s">
        <v>401</v>
      </c>
      <c r="C160" s="11" t="s">
        <v>372</v>
      </c>
      <c r="D160" s="19">
        <v>3000</v>
      </c>
      <c r="E160" s="20">
        <f t="shared" si="4"/>
        <v>3000</v>
      </c>
    </row>
    <row r="161" spans="1:5" ht="15.75" x14ac:dyDescent="0.25">
      <c r="A161" s="33" t="s">
        <v>216</v>
      </c>
      <c r="B161" s="33" t="s">
        <v>223</v>
      </c>
      <c r="C161" s="11" t="s">
        <v>243</v>
      </c>
      <c r="D161" s="19">
        <v>408</v>
      </c>
      <c r="E161" s="20">
        <f t="shared" si="4"/>
        <v>408</v>
      </c>
    </row>
    <row r="162" spans="1:5" ht="15.75" x14ac:dyDescent="0.25">
      <c r="A162" s="33" t="s">
        <v>216</v>
      </c>
      <c r="B162" s="33" t="s">
        <v>224</v>
      </c>
      <c r="C162" s="11" t="s">
        <v>243</v>
      </c>
      <c r="D162" s="19">
        <f>16-2-2</f>
        <v>12</v>
      </c>
      <c r="E162" s="20">
        <f t="shared" si="4"/>
        <v>12</v>
      </c>
    </row>
    <row r="163" spans="1:5" ht="15.75" x14ac:dyDescent="0.25">
      <c r="A163" s="33" t="s">
        <v>216</v>
      </c>
      <c r="B163" s="33" t="s">
        <v>402</v>
      </c>
      <c r="C163" s="11" t="s">
        <v>364</v>
      </c>
      <c r="D163" s="19">
        <v>6</v>
      </c>
      <c r="E163" s="20">
        <f t="shared" si="4"/>
        <v>6</v>
      </c>
    </row>
    <row r="164" spans="1:5" ht="31.5" x14ac:dyDescent="0.25">
      <c r="A164" s="33" t="s">
        <v>216</v>
      </c>
      <c r="B164" s="34" t="s">
        <v>403</v>
      </c>
      <c r="C164" s="11" t="s">
        <v>404</v>
      </c>
      <c r="D164" s="19">
        <f>320-2</f>
        <v>318</v>
      </c>
      <c r="E164" s="20">
        <f t="shared" si="4"/>
        <v>318</v>
      </c>
    </row>
    <row r="165" spans="1:5" ht="31.5" x14ac:dyDescent="0.25">
      <c r="A165" s="33" t="s">
        <v>216</v>
      </c>
      <c r="B165" s="34" t="s">
        <v>403</v>
      </c>
      <c r="C165" s="11" t="s">
        <v>405</v>
      </c>
      <c r="D165" s="19">
        <v>1</v>
      </c>
      <c r="E165" s="20">
        <f t="shared" si="4"/>
        <v>1</v>
      </c>
    </row>
    <row r="166" spans="1:5" ht="15.75" x14ac:dyDescent="0.25">
      <c r="A166" s="33" t="s">
        <v>216</v>
      </c>
      <c r="B166" s="33" t="s">
        <v>229</v>
      </c>
      <c r="C166" s="11" t="s">
        <v>9</v>
      </c>
      <c r="D166" s="19">
        <f>193-2</f>
        <v>191</v>
      </c>
      <c r="E166" s="20">
        <f t="shared" si="4"/>
        <v>191</v>
      </c>
    </row>
    <row r="167" spans="1:5" ht="16.5" x14ac:dyDescent="0.25">
      <c r="A167" s="33" t="s">
        <v>216</v>
      </c>
      <c r="B167" s="34" t="s">
        <v>406</v>
      </c>
      <c r="C167" s="11" t="s">
        <v>9</v>
      </c>
      <c r="D167" s="19">
        <f>32-2</f>
        <v>30</v>
      </c>
      <c r="E167" s="20">
        <f t="shared" ref="E167:E198" si="5">D167-KB167</f>
        <v>30</v>
      </c>
    </row>
    <row r="168" spans="1:5" ht="15.75" x14ac:dyDescent="0.25">
      <c r="A168" s="33" t="s">
        <v>216</v>
      </c>
      <c r="B168" s="33" t="s">
        <v>231</v>
      </c>
      <c r="C168" s="11" t="s">
        <v>9</v>
      </c>
      <c r="D168" s="19">
        <v>70</v>
      </c>
      <c r="E168" s="20">
        <f t="shared" si="5"/>
        <v>70</v>
      </c>
    </row>
    <row r="169" spans="1:5" ht="31.5" x14ac:dyDescent="0.25">
      <c r="A169" s="33" t="s">
        <v>216</v>
      </c>
      <c r="B169" s="33" t="s">
        <v>407</v>
      </c>
      <c r="C169" s="11" t="s">
        <v>236</v>
      </c>
      <c r="D169" s="19">
        <f>2582-2-2</f>
        <v>2578</v>
      </c>
      <c r="E169" s="20">
        <f t="shared" si="5"/>
        <v>2578</v>
      </c>
    </row>
    <row r="170" spans="1:5" ht="15.75" x14ac:dyDescent="0.25">
      <c r="A170" s="33" t="s">
        <v>216</v>
      </c>
      <c r="B170" s="33" t="s">
        <v>237</v>
      </c>
      <c r="C170" s="11" t="s">
        <v>238</v>
      </c>
      <c r="D170" s="19">
        <v>2500</v>
      </c>
      <c r="E170" s="20">
        <f t="shared" si="5"/>
        <v>2500</v>
      </c>
    </row>
    <row r="171" spans="1:5" ht="16.5" x14ac:dyDescent="0.25">
      <c r="A171" s="33" t="s">
        <v>216</v>
      </c>
      <c r="B171" s="34" t="s">
        <v>239</v>
      </c>
      <c r="C171" s="11" t="s">
        <v>9</v>
      </c>
      <c r="D171" s="19">
        <v>430</v>
      </c>
      <c r="E171" s="20">
        <f t="shared" si="5"/>
        <v>430</v>
      </c>
    </row>
    <row r="172" spans="1:5" ht="15.75" x14ac:dyDescent="0.25">
      <c r="A172" s="33" t="s">
        <v>216</v>
      </c>
      <c r="B172" s="33" t="s">
        <v>408</v>
      </c>
      <c r="C172" s="11" t="s">
        <v>364</v>
      </c>
      <c r="D172" s="19">
        <v>6</v>
      </c>
      <c r="E172" s="20">
        <f t="shared" si="5"/>
        <v>6</v>
      </c>
    </row>
    <row r="173" spans="1:5" ht="15.75" x14ac:dyDescent="0.25">
      <c r="A173" s="33" t="s">
        <v>216</v>
      </c>
      <c r="B173" s="33" t="s">
        <v>409</v>
      </c>
      <c r="C173" s="11" t="s">
        <v>364</v>
      </c>
      <c r="D173" s="19">
        <v>1420</v>
      </c>
      <c r="E173" s="20">
        <f t="shared" si="5"/>
        <v>1420</v>
      </c>
    </row>
    <row r="174" spans="1:5" ht="15.75" x14ac:dyDescent="0.25">
      <c r="A174" s="33" t="s">
        <v>216</v>
      </c>
      <c r="B174" s="33" t="s">
        <v>242</v>
      </c>
      <c r="C174" s="11" t="s">
        <v>243</v>
      </c>
      <c r="D174" s="19">
        <v>408</v>
      </c>
      <c r="E174" s="20">
        <f t="shared" si="5"/>
        <v>408</v>
      </c>
    </row>
    <row r="175" spans="1:5" ht="15.75" x14ac:dyDescent="0.25">
      <c r="A175" s="33" t="s">
        <v>216</v>
      </c>
      <c r="B175" s="33" t="s">
        <v>410</v>
      </c>
      <c r="C175" s="11" t="s">
        <v>243</v>
      </c>
      <c r="D175" s="19">
        <v>216</v>
      </c>
      <c r="E175" s="20">
        <f t="shared" si="5"/>
        <v>216</v>
      </c>
    </row>
    <row r="176" spans="1:5" ht="15.75" x14ac:dyDescent="0.25">
      <c r="A176" s="33" t="s">
        <v>216</v>
      </c>
      <c r="B176" s="33" t="s">
        <v>244</v>
      </c>
      <c r="C176" s="11" t="s">
        <v>364</v>
      </c>
      <c r="D176" s="19">
        <v>1000</v>
      </c>
      <c r="E176" s="20">
        <f t="shared" si="5"/>
        <v>1000</v>
      </c>
    </row>
    <row r="177" spans="1:5" ht="16.5" x14ac:dyDescent="0.25">
      <c r="A177" s="33" t="s">
        <v>216</v>
      </c>
      <c r="B177" s="34" t="s">
        <v>247</v>
      </c>
      <c r="C177" s="11" t="s">
        <v>248</v>
      </c>
      <c r="D177" s="19">
        <v>285</v>
      </c>
      <c r="E177" s="20">
        <f t="shared" si="5"/>
        <v>285</v>
      </c>
    </row>
    <row r="178" spans="1:5" ht="33" x14ac:dyDescent="0.25">
      <c r="A178" s="33" t="s">
        <v>216</v>
      </c>
      <c r="B178" s="34" t="s">
        <v>411</v>
      </c>
      <c r="C178" s="11" t="s">
        <v>372</v>
      </c>
      <c r="D178" s="19">
        <v>3000</v>
      </c>
      <c r="E178" s="20">
        <f t="shared" si="5"/>
        <v>3000</v>
      </c>
    </row>
    <row r="179" spans="1:5" ht="33" x14ac:dyDescent="0.25">
      <c r="A179" s="33" t="s">
        <v>216</v>
      </c>
      <c r="B179" s="34" t="s">
        <v>412</v>
      </c>
      <c r="C179" s="11" t="s">
        <v>372</v>
      </c>
      <c r="D179" s="19">
        <v>3000</v>
      </c>
      <c r="E179" s="20">
        <f t="shared" si="5"/>
        <v>3000</v>
      </c>
    </row>
    <row r="180" spans="1:5" ht="16.5" x14ac:dyDescent="0.25">
      <c r="A180" s="33" t="s">
        <v>216</v>
      </c>
      <c r="B180" s="34" t="s">
        <v>413</v>
      </c>
      <c r="C180" s="11" t="s">
        <v>9</v>
      </c>
      <c r="D180" s="19">
        <v>1</v>
      </c>
      <c r="E180" s="20">
        <f t="shared" si="5"/>
        <v>1</v>
      </c>
    </row>
    <row r="181" spans="1:5" ht="16.5" x14ac:dyDescent="0.25">
      <c r="A181" s="33" t="s">
        <v>216</v>
      </c>
      <c r="B181" s="34" t="s">
        <v>414</v>
      </c>
      <c r="C181" s="11" t="s">
        <v>9</v>
      </c>
      <c r="D181" s="19">
        <v>1800</v>
      </c>
      <c r="E181" s="20">
        <f t="shared" si="5"/>
        <v>1800</v>
      </c>
    </row>
    <row r="182" spans="1:5" ht="15.75" x14ac:dyDescent="0.25">
      <c r="A182" s="33" t="s">
        <v>216</v>
      </c>
      <c r="B182" s="33" t="s">
        <v>415</v>
      </c>
      <c r="C182" s="11" t="s">
        <v>9</v>
      </c>
      <c r="D182" s="19">
        <f>181-2</f>
        <v>179</v>
      </c>
      <c r="E182" s="20">
        <f t="shared" si="5"/>
        <v>179</v>
      </c>
    </row>
    <row r="183" spans="1:5" ht="16.5" x14ac:dyDescent="0.25">
      <c r="A183" s="33" t="s">
        <v>216</v>
      </c>
      <c r="B183" s="34" t="s">
        <v>416</v>
      </c>
      <c r="C183" s="11" t="s">
        <v>372</v>
      </c>
      <c r="D183" s="19">
        <v>3000</v>
      </c>
      <c r="E183" s="20">
        <f t="shared" si="5"/>
        <v>3000</v>
      </c>
    </row>
    <row r="184" spans="1:5" ht="15.75" x14ac:dyDescent="0.25">
      <c r="A184" s="33" t="s">
        <v>216</v>
      </c>
      <c r="B184" s="33" t="s">
        <v>259</v>
      </c>
      <c r="C184" s="11" t="s">
        <v>372</v>
      </c>
      <c r="D184" s="19">
        <v>140</v>
      </c>
      <c r="E184" s="20">
        <f t="shared" si="5"/>
        <v>140</v>
      </c>
    </row>
    <row r="185" spans="1:5" ht="15.75" x14ac:dyDescent="0.25">
      <c r="A185" s="33" t="s">
        <v>216</v>
      </c>
      <c r="B185" s="33" t="s">
        <v>417</v>
      </c>
      <c r="C185" s="11" t="s">
        <v>372</v>
      </c>
      <c r="D185" s="19">
        <v>1500</v>
      </c>
      <c r="E185" s="20">
        <f t="shared" si="5"/>
        <v>1500</v>
      </c>
    </row>
    <row r="186" spans="1:5" ht="15.75" x14ac:dyDescent="0.25">
      <c r="A186" s="33" t="s">
        <v>216</v>
      </c>
      <c r="B186" s="33" t="s">
        <v>260</v>
      </c>
      <c r="C186" s="11" t="s">
        <v>372</v>
      </c>
      <c r="D186" s="19">
        <v>2540</v>
      </c>
      <c r="E186" s="20">
        <f t="shared" si="5"/>
        <v>2540</v>
      </c>
    </row>
    <row r="187" spans="1:5" ht="16.5" x14ac:dyDescent="0.25">
      <c r="A187" s="36" t="s">
        <v>264</v>
      </c>
      <c r="B187" s="33" t="s">
        <v>418</v>
      </c>
      <c r="C187" s="11" t="s">
        <v>46</v>
      </c>
      <c r="D187" s="19">
        <v>596</v>
      </c>
      <c r="E187" s="20">
        <f t="shared" si="5"/>
        <v>596</v>
      </c>
    </row>
    <row r="188" spans="1:5" ht="16.5" x14ac:dyDescent="0.25">
      <c r="A188" s="33" t="s">
        <v>419</v>
      </c>
      <c r="B188" s="34" t="s">
        <v>420</v>
      </c>
      <c r="C188" s="11" t="s">
        <v>9</v>
      </c>
      <c r="D188" s="19">
        <v>9</v>
      </c>
      <c r="E188" s="20">
        <f t="shared" si="5"/>
        <v>9</v>
      </c>
    </row>
    <row r="189" spans="1:5" ht="16.5" x14ac:dyDescent="0.25">
      <c r="A189" s="33" t="s">
        <v>419</v>
      </c>
      <c r="B189" s="34" t="s">
        <v>421</v>
      </c>
      <c r="C189" s="11" t="s">
        <v>9</v>
      </c>
      <c r="D189" s="19">
        <v>4</v>
      </c>
      <c r="E189" s="20">
        <f t="shared" si="5"/>
        <v>4</v>
      </c>
    </row>
    <row r="190" spans="1:5" ht="16.5" x14ac:dyDescent="0.25">
      <c r="A190" s="33" t="s">
        <v>419</v>
      </c>
      <c r="B190" s="34" t="s">
        <v>422</v>
      </c>
      <c r="C190" s="11" t="s">
        <v>9</v>
      </c>
      <c r="D190" s="19">
        <v>2</v>
      </c>
      <c r="E190" s="20">
        <f t="shared" si="5"/>
        <v>2</v>
      </c>
    </row>
    <row r="191" spans="1:5" ht="16.5" x14ac:dyDescent="0.25">
      <c r="A191" s="33" t="s">
        <v>419</v>
      </c>
      <c r="B191" s="34" t="s">
        <v>423</v>
      </c>
      <c r="C191" s="11" t="s">
        <v>9</v>
      </c>
      <c r="D191" s="19">
        <v>6</v>
      </c>
      <c r="E191" s="20">
        <f t="shared" si="5"/>
        <v>6</v>
      </c>
    </row>
    <row r="192" spans="1:5" ht="16.5" x14ac:dyDescent="0.25">
      <c r="A192" s="33"/>
      <c r="B192" s="34" t="s">
        <v>267</v>
      </c>
      <c r="C192" s="11" t="s">
        <v>46</v>
      </c>
      <c r="D192" s="19">
        <v>4444</v>
      </c>
      <c r="E192" s="20">
        <f t="shared" si="5"/>
        <v>4444</v>
      </c>
    </row>
    <row r="193" spans="1:5" ht="16.5" x14ac:dyDescent="0.25">
      <c r="A193" s="33"/>
      <c r="B193" s="34" t="s">
        <v>424</v>
      </c>
      <c r="C193" s="11" t="s">
        <v>46</v>
      </c>
      <c r="D193" s="19">
        <v>10000</v>
      </c>
      <c r="E193" s="20">
        <f t="shared" si="5"/>
        <v>10000</v>
      </c>
    </row>
    <row r="194" spans="1:5" ht="16.5" x14ac:dyDescent="0.25">
      <c r="A194" s="33"/>
      <c r="B194" s="34" t="s">
        <v>425</v>
      </c>
      <c r="C194" s="11" t="s">
        <v>9</v>
      </c>
      <c r="D194" s="19">
        <v>9600</v>
      </c>
      <c r="E194" s="20">
        <f t="shared" si="5"/>
        <v>9600</v>
      </c>
    </row>
    <row r="195" spans="1:5" ht="16.5" x14ac:dyDescent="0.25">
      <c r="A195" s="33"/>
      <c r="B195" s="34" t="s">
        <v>274</v>
      </c>
      <c r="C195" s="11" t="s">
        <v>9</v>
      </c>
      <c r="D195" s="19">
        <v>9530</v>
      </c>
      <c r="E195" s="20">
        <f t="shared" si="5"/>
        <v>9530</v>
      </c>
    </row>
    <row r="196" spans="1:5" ht="16.5" x14ac:dyDescent="0.25">
      <c r="A196" s="33"/>
      <c r="B196" s="34" t="s">
        <v>426</v>
      </c>
      <c r="C196" s="11" t="s">
        <v>9</v>
      </c>
      <c r="D196" s="19">
        <v>20</v>
      </c>
      <c r="E196" s="20">
        <f t="shared" si="5"/>
        <v>20</v>
      </c>
    </row>
    <row r="197" spans="1:5" ht="16.5" x14ac:dyDescent="0.25">
      <c r="A197" s="33"/>
      <c r="B197" s="34" t="s">
        <v>427</v>
      </c>
      <c r="C197" s="11" t="s">
        <v>372</v>
      </c>
      <c r="D197" s="19">
        <f>836-4</f>
        <v>832</v>
      </c>
      <c r="E197" s="20">
        <f t="shared" si="5"/>
        <v>832</v>
      </c>
    </row>
    <row r="198" spans="1:5" ht="16.5" x14ac:dyDescent="0.25">
      <c r="A198" s="33"/>
      <c r="B198" s="34" t="s">
        <v>428</v>
      </c>
      <c r="C198" s="11" t="s">
        <v>46</v>
      </c>
      <c r="D198" s="19">
        <v>3</v>
      </c>
      <c r="E198" s="20">
        <f t="shared" si="5"/>
        <v>3</v>
      </c>
    </row>
    <row r="199" spans="1:5" ht="16.5" x14ac:dyDescent="0.25">
      <c r="A199" s="38"/>
      <c r="B199" s="39" t="s">
        <v>429</v>
      </c>
      <c r="C199" s="11" t="s">
        <v>46</v>
      </c>
      <c r="D199" s="21">
        <v>10779</v>
      </c>
      <c r="E199" s="20">
        <f t="shared" ref="E199:E201" si="6">D199-KB199</f>
        <v>10779</v>
      </c>
    </row>
    <row r="200" spans="1:5" ht="15.75" x14ac:dyDescent="0.25">
      <c r="A200" s="33"/>
      <c r="B200" s="33" t="s">
        <v>430</v>
      </c>
      <c r="C200" s="11" t="s">
        <v>364</v>
      </c>
      <c r="D200" s="19">
        <v>25000</v>
      </c>
      <c r="E200" s="20">
        <f t="shared" si="6"/>
        <v>25000</v>
      </c>
    </row>
    <row r="201" spans="1:5" ht="16.5" x14ac:dyDescent="0.25">
      <c r="A201" s="33"/>
      <c r="B201" s="34" t="s">
        <v>283</v>
      </c>
      <c r="C201" s="11" t="s">
        <v>9</v>
      </c>
      <c r="D201" s="19">
        <v>18</v>
      </c>
      <c r="E201" s="20">
        <f t="shared" si="6"/>
        <v>18</v>
      </c>
    </row>
  </sheetData>
  <mergeCells count="3">
    <mergeCell ref="A2:E2"/>
    <mergeCell ref="A3:E3"/>
    <mergeCell ref="A4:E4"/>
  </mergeCells>
  <pageMargins left="0.7" right="0.7" top="0.75" bottom="0.75" header="0.3" footer="0.3"/>
  <pageSetup scale="84" orientation="portrait" horizontalDpi="4294967295" verticalDpi="4294967295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EE35B5A64A4043ACB28DE1ACB8F953" ma:contentTypeVersion="4" ma:contentTypeDescription="Create a new document." ma:contentTypeScope="" ma:versionID="1eed83584f1b477766fde4ca35d994fd">
  <xsd:schema xmlns:xsd="http://www.w3.org/2001/XMLSchema" xmlns:xs="http://www.w3.org/2001/XMLSchema" xmlns:p="http://schemas.microsoft.com/office/2006/metadata/properties" xmlns:ns2="9d7d3ec7-e787-4b90-9b1c-3d8bf846b348" targetNamespace="http://schemas.microsoft.com/office/2006/metadata/properties" ma:root="true" ma:fieldsID="5e2c9d213dc67f52838aa91c035f2ef6" ns2:_="">
    <xsd:import namespace="9d7d3ec7-e787-4b90-9b1c-3d8bf846b3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d3ec7-e787-4b90-9b1c-3d8bf846b34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F88D89-61CC-4B42-B434-8097969D5A75}"/>
</file>

<file path=customXml/itemProps2.xml><?xml version="1.0" encoding="utf-8"?>
<ds:datastoreItem xmlns:ds="http://schemas.openxmlformats.org/officeDocument/2006/customXml" ds:itemID="{2F86B549-50C4-44DD-9F1E-B5C542633B56}"/>
</file>

<file path=customXml/itemProps3.xml><?xml version="1.0" encoding="utf-8"?>
<ds:datastoreItem xmlns:ds="http://schemas.openxmlformats.org/officeDocument/2006/customXml" ds:itemID="{42C87887-7C9E-4D30-8E1B-9AD63777E6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INAIPI</vt:lpstr>
      <vt:lpstr>MENDOZA</vt:lpstr>
      <vt:lpstr>CHARLES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Yeudi Santos</dc:creator>
  <cp:lastModifiedBy>INAIPI USER</cp:lastModifiedBy>
  <cp:lastPrinted>2017-03-03T19:31:00Z</cp:lastPrinted>
  <dcterms:created xsi:type="dcterms:W3CDTF">2017-02-24T12:18:16Z</dcterms:created>
  <dcterms:modified xsi:type="dcterms:W3CDTF">2017-03-03T19:31:29Z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0x0101004DEE35B5A64A4043ACB28DE1ACB8F953</vt:lpwstr>
  </property>
</Properties>
</file>