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0" yWindow="0" windowWidth="20490" windowHeight="7650" firstSheet="1" activeTab="3"/>
  </bookViews>
  <sheets>
    <sheet name="Salieron a MINERD 2020" sheetId="1" r:id="rId1"/>
    <sheet name="NN Por Nacionalidad" sheetId="2" r:id="rId2"/>
    <sheet name="Evaluaciones de Salud" sheetId="3" r:id="rId3"/>
    <sheet name="Datos Est_diciembre 2021 " sheetId="4" r:id="rId4"/>
    <sheet name="Nns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8" i="4" l="1"/>
  <c r="B468" i="4"/>
  <c r="B452" i="4"/>
  <c r="P355" i="4"/>
  <c r="N355" i="4"/>
  <c r="P354" i="4"/>
  <c r="P353" i="4"/>
  <c r="P352" i="4"/>
  <c r="P351" i="4"/>
  <c r="P350" i="4"/>
  <c r="P349" i="4"/>
  <c r="P345" i="4"/>
  <c r="O345" i="4"/>
  <c r="N345" i="4"/>
  <c r="P344" i="4"/>
  <c r="P343" i="4"/>
  <c r="P342" i="4"/>
  <c r="P341" i="4"/>
  <c r="L341" i="4"/>
  <c r="P340" i="4"/>
  <c r="L340" i="4"/>
  <c r="C340" i="4"/>
  <c r="L339" i="4"/>
  <c r="I339" i="4"/>
  <c r="L338" i="4"/>
  <c r="F338" i="4"/>
  <c r="L337" i="4"/>
  <c r="L342" i="4" s="1"/>
  <c r="C327" i="4"/>
  <c r="AJ321" i="4"/>
  <c r="AI321" i="4"/>
  <c r="AH321" i="4"/>
  <c r="AG321" i="4"/>
  <c r="AF321" i="4"/>
  <c r="AE321" i="4"/>
  <c r="AD321" i="4"/>
  <c r="AK321" i="4" s="1"/>
  <c r="AK320" i="4"/>
  <c r="AK319" i="4"/>
  <c r="AK318" i="4"/>
  <c r="L318" i="4"/>
  <c r="AK317" i="4"/>
  <c r="AK316" i="4"/>
  <c r="I316" i="4"/>
  <c r="AK315" i="4"/>
  <c r="AK314" i="4"/>
  <c r="K314" i="4"/>
  <c r="AK313" i="4"/>
  <c r="K313" i="4"/>
  <c r="AK312" i="4"/>
  <c r="K312" i="4"/>
  <c r="AK311" i="4"/>
  <c r="K311" i="4"/>
  <c r="M311" i="4" s="1"/>
  <c r="AK310" i="4"/>
  <c r="M310" i="4"/>
  <c r="L310" i="4"/>
  <c r="K310" i="4"/>
  <c r="AK309" i="4"/>
  <c r="K309" i="4"/>
  <c r="M309" i="4" s="1"/>
  <c r="AK308" i="4"/>
  <c r="M308" i="4"/>
  <c r="L308" i="4"/>
  <c r="K308" i="4"/>
  <c r="AK307" i="4"/>
  <c r="K307" i="4"/>
  <c r="M307" i="4" s="1"/>
  <c r="AK306" i="4"/>
  <c r="M306" i="4"/>
  <c r="L306" i="4"/>
  <c r="K306" i="4"/>
  <c r="AK305" i="4"/>
  <c r="K305" i="4"/>
  <c r="M305" i="4" s="1"/>
  <c r="AK304" i="4"/>
  <c r="AK303" i="4"/>
  <c r="AK302" i="4"/>
  <c r="AK301" i="4"/>
  <c r="M301" i="4"/>
  <c r="AK300" i="4"/>
  <c r="K300" i="4"/>
  <c r="M300" i="4" s="1"/>
  <c r="AK299" i="4"/>
  <c r="M299" i="4"/>
  <c r="AK298" i="4"/>
  <c r="M298" i="4"/>
  <c r="D298" i="4"/>
  <c r="AK297" i="4"/>
  <c r="M297" i="4"/>
  <c r="D297" i="4"/>
  <c r="AK296" i="4"/>
  <c r="M296" i="4"/>
  <c r="D296" i="4"/>
  <c r="AK295" i="4"/>
  <c r="M295" i="4"/>
  <c r="D295" i="4"/>
  <c r="AK294" i="4"/>
  <c r="AK293" i="4"/>
  <c r="AK292" i="4"/>
  <c r="AK291" i="4"/>
  <c r="AK290" i="4"/>
  <c r="AK289" i="4"/>
  <c r="I287" i="4"/>
  <c r="E287" i="4"/>
  <c r="I286" i="4"/>
  <c r="E286" i="4"/>
  <c r="I285" i="4"/>
  <c r="E285" i="4"/>
  <c r="I284" i="4"/>
  <c r="E284" i="4"/>
  <c r="I283" i="4"/>
  <c r="E283" i="4"/>
  <c r="I282" i="4"/>
  <c r="E282" i="4"/>
  <c r="I281" i="4"/>
  <c r="E281" i="4"/>
  <c r="I280" i="4"/>
  <c r="E280" i="4"/>
  <c r="I279" i="4"/>
  <c r="E279" i="4"/>
  <c r="I278" i="4"/>
  <c r="E278" i="4"/>
  <c r="I277" i="4"/>
  <c r="E277" i="4"/>
  <c r="I276" i="4"/>
  <c r="E276" i="4"/>
  <c r="I275" i="4"/>
  <c r="E275" i="4"/>
  <c r="I274" i="4"/>
  <c r="E274" i="4"/>
  <c r="I273" i="4"/>
  <c r="E273" i="4"/>
  <c r="I272" i="4"/>
  <c r="E272" i="4"/>
  <c r="I271" i="4"/>
  <c r="E271" i="4"/>
  <c r="I270" i="4"/>
  <c r="E270" i="4"/>
  <c r="I269" i="4"/>
  <c r="E269" i="4"/>
  <c r="I268" i="4"/>
  <c r="E268" i="4"/>
  <c r="I267" i="4"/>
  <c r="E267" i="4"/>
  <c r="I266" i="4"/>
  <c r="E266" i="4"/>
  <c r="I265" i="4"/>
  <c r="E265" i="4"/>
  <c r="I264" i="4"/>
  <c r="E264" i="4"/>
  <c r="I263" i="4"/>
  <c r="E263" i="4"/>
  <c r="I262" i="4"/>
  <c r="E262" i="4"/>
  <c r="I261" i="4"/>
  <c r="E261" i="4"/>
  <c r="I260" i="4"/>
  <c r="E260" i="4"/>
  <c r="I259" i="4"/>
  <c r="E259" i="4"/>
  <c r="I258" i="4"/>
  <c r="E258" i="4"/>
  <c r="I257" i="4"/>
  <c r="E257" i="4"/>
  <c r="I256" i="4"/>
  <c r="E256" i="4"/>
  <c r="I255" i="4"/>
  <c r="E255" i="4"/>
  <c r="I254" i="4"/>
  <c r="E254" i="4"/>
  <c r="I253" i="4"/>
  <c r="E253" i="4"/>
  <c r="I252" i="4"/>
  <c r="E252" i="4"/>
  <c r="I251" i="4"/>
  <c r="E251" i="4"/>
  <c r="I250" i="4"/>
  <c r="E250" i="4"/>
  <c r="I249" i="4"/>
  <c r="E249" i="4"/>
  <c r="I248" i="4"/>
  <c r="E248" i="4"/>
  <c r="I247" i="4"/>
  <c r="E247" i="4"/>
  <c r="I246" i="4"/>
  <c r="E246" i="4"/>
  <c r="I245" i="4"/>
  <c r="E245" i="4"/>
  <c r="I244" i="4"/>
  <c r="E244" i="4"/>
  <c r="I243" i="4"/>
  <c r="E243" i="4"/>
  <c r="I242" i="4"/>
  <c r="E242" i="4"/>
  <c r="I241" i="4"/>
  <c r="E241" i="4"/>
  <c r="I240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P210" i="4"/>
  <c r="E210" i="4"/>
  <c r="P209" i="4"/>
  <c r="E209" i="4"/>
  <c r="P208" i="4"/>
  <c r="E208" i="4"/>
  <c r="P207" i="4"/>
  <c r="E207" i="4"/>
  <c r="P206" i="4"/>
  <c r="E206" i="4"/>
  <c r="P205" i="4"/>
  <c r="E205" i="4"/>
  <c r="E204" i="4"/>
  <c r="G178" i="4"/>
  <c r="G177" i="4"/>
  <c r="G176" i="4"/>
  <c r="G175" i="4"/>
  <c r="G174" i="4"/>
  <c r="G173" i="4"/>
  <c r="G172" i="4"/>
  <c r="E164" i="4"/>
  <c r="E133" i="4"/>
  <c r="C133" i="4"/>
  <c r="F277" i="4" s="1"/>
  <c r="C123" i="4"/>
  <c r="C122" i="4"/>
  <c r="Q112" i="4"/>
  <c r="Q108" i="4"/>
  <c r="E107" i="4"/>
  <c r="E108" i="4" s="1"/>
  <c r="I104" i="4"/>
  <c r="H104" i="4"/>
  <c r="Q113" i="4" s="1"/>
  <c r="G104" i="4"/>
  <c r="Q109" i="4" s="1"/>
  <c r="F104" i="4"/>
  <c r="Q111" i="4" s="1"/>
  <c r="E104" i="4"/>
  <c r="D104" i="4"/>
  <c r="C104" i="4"/>
  <c r="F107" i="4" s="1"/>
  <c r="I103" i="4"/>
  <c r="H103" i="4"/>
  <c r="G103" i="4"/>
  <c r="E103" i="4"/>
  <c r="F102" i="4"/>
  <c r="D102" i="4"/>
  <c r="F90" i="4" s="1"/>
  <c r="Q63" i="4" s="1"/>
  <c r="C102" i="4"/>
  <c r="D100" i="4"/>
  <c r="C100" i="4"/>
  <c r="F89" i="4" s="1"/>
  <c r="Q62" i="4" s="1"/>
  <c r="F98" i="4"/>
  <c r="D98" i="4"/>
  <c r="C98" i="4"/>
  <c r="C103" i="4" s="1"/>
  <c r="F96" i="4"/>
  <c r="F87" i="4" s="1"/>
  <c r="Q60" i="4" s="1"/>
  <c r="D96" i="4"/>
  <c r="C96" i="4"/>
  <c r="F94" i="4"/>
  <c r="D94" i="4"/>
  <c r="D103" i="4" s="1"/>
  <c r="C94" i="4"/>
  <c r="F86" i="4" s="1"/>
  <c r="D90" i="4"/>
  <c r="C90" i="4"/>
  <c r="D89" i="4"/>
  <c r="C89" i="4"/>
  <c r="Q88" i="4"/>
  <c r="F88" i="4"/>
  <c r="D88" i="4"/>
  <c r="C88" i="4"/>
  <c r="Q87" i="4"/>
  <c r="D87" i="4"/>
  <c r="C87" i="4"/>
  <c r="E87" i="4" s="1"/>
  <c r="D86" i="4"/>
  <c r="D91" i="4" s="1"/>
  <c r="C86" i="4"/>
  <c r="C91" i="4" s="1"/>
  <c r="Q84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Q61" i="4"/>
  <c r="G61" i="4"/>
  <c r="F61" i="4"/>
  <c r="E61" i="4"/>
  <c r="E65" i="4" s="1"/>
  <c r="D61" i="4"/>
  <c r="D65" i="4" s="1"/>
  <c r="C61" i="4"/>
  <c r="G60" i="4"/>
  <c r="G65" i="4" s="1"/>
  <c r="F60" i="4"/>
  <c r="F65" i="4" s="1"/>
  <c r="E60" i="4"/>
  <c r="D60" i="4"/>
  <c r="C60" i="4"/>
  <c r="C65" i="4" s="1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91" i="4" l="1"/>
  <c r="E89" i="4"/>
  <c r="E86" i="4"/>
  <c r="E90" i="4"/>
  <c r="H107" i="4"/>
  <c r="Q85" i="4"/>
  <c r="E88" i="4"/>
  <c r="F91" i="4"/>
  <c r="Q59" i="4"/>
  <c r="Q64" i="4" s="1"/>
  <c r="G106" i="4"/>
  <c r="Q83" i="4"/>
  <c r="R111" i="4"/>
  <c r="M312" i="4"/>
  <c r="Q110" i="4"/>
  <c r="Q114" i="4"/>
  <c r="R113" i="4" s="1"/>
  <c r="C173" i="4"/>
  <c r="L305" i="4"/>
  <c r="L307" i="4"/>
  <c r="L309" i="4"/>
  <c r="L311" i="4"/>
  <c r="F103" i="4"/>
  <c r="Q86" i="4" s="1"/>
  <c r="Q89" i="4" l="1"/>
  <c r="C55" i="4"/>
  <c r="C174" i="4"/>
  <c r="C175" i="4" s="1"/>
  <c r="C76" i="4"/>
  <c r="E55" i="4"/>
  <c r="C179" i="4"/>
  <c r="R110" i="4"/>
  <c r="R112" i="4"/>
  <c r="L312" i="4"/>
  <c r="L319" i="4" s="1"/>
  <c r="R109" i="4"/>
  <c r="R108" i="4"/>
  <c r="C75" i="4" l="1"/>
  <c r="R10" i="4" s="1"/>
  <c r="C71" i="4"/>
  <c r="R6" i="4" s="1"/>
  <c r="C72" i="4"/>
  <c r="R7" i="4" s="1"/>
  <c r="C74" i="4"/>
  <c r="R9" i="4" s="1"/>
  <c r="C70" i="4"/>
  <c r="R5" i="4" s="1"/>
  <c r="C73" i="4"/>
  <c r="R8" i="4" s="1"/>
  <c r="J314" i="4"/>
  <c r="J312" i="4"/>
  <c r="N307" i="4"/>
  <c r="O307" i="4" s="1"/>
  <c r="N305" i="4"/>
  <c r="O305" i="4" s="1"/>
  <c r="N310" i="4"/>
  <c r="O310" i="4" s="1"/>
  <c r="N308" i="4"/>
  <c r="O308" i="4" s="1"/>
  <c r="N306" i="4"/>
  <c r="O306" i="4" s="1"/>
  <c r="N311" i="4"/>
  <c r="O311" i="4" s="1"/>
  <c r="N309" i="4"/>
  <c r="O309" i="4" s="1"/>
  <c r="J313" i="4"/>
  <c r="G55" i="4"/>
  <c r="D55" i="4"/>
  <c r="R114" i="4"/>
  <c r="F55" i="4"/>
  <c r="C49" i="3" l="1"/>
</calcChain>
</file>

<file path=xl/sharedStrings.xml><?xml version="1.0" encoding="utf-8"?>
<sst xmlns="http://schemas.openxmlformats.org/spreadsheetml/2006/main" count="1469" uniqueCount="387">
  <si>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</si>
  <si>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</si>
  <si>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</si>
  <si>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</si>
  <si>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</si>
  <si>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</si>
  <si>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</si>
  <si>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</si>
  <si>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</si>
  <si>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</si>
  <si>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</si>
  <si>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</si>
  <si>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</si>
  <si>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</si>
  <si>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</si>
  <si>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</si>
  <si>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</si>
  <si>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CAIPI</t>
  </si>
  <si>
    <t>N</t>
  </si>
  <si>
    <t>LA ROMANA</t>
  </si>
  <si>
    <t>VILLA VERDE</t>
  </si>
  <si>
    <t>SAN PEDRO DE MACORÍS</t>
  </si>
  <si>
    <t>24 DE ABRIL</t>
  </si>
  <si>
    <t>LAS COLINAS</t>
  </si>
  <si>
    <t>METROPOLITANA</t>
  </si>
  <si>
    <t>DISTRITO NACIONAL</t>
  </si>
  <si>
    <t>SANTO DOMINGO DE GUZMÁN</t>
  </si>
  <si>
    <t>CAPOTILLO 1</t>
  </si>
  <si>
    <t>CG</t>
  </si>
  <si>
    <t>LA CUABA</t>
  </si>
  <si>
    <t>LAS FLORES</t>
  </si>
  <si>
    <t>EE</t>
  </si>
  <si>
    <t>ENSANCHE ESPAILLAT</t>
  </si>
  <si>
    <t>LOS GIRASOLES</t>
  </si>
  <si>
    <t>LOS SOLARES</t>
  </si>
  <si>
    <t>LOS GUANDULES</t>
  </si>
  <si>
    <t>LOS RIOS 1</t>
  </si>
  <si>
    <t>MARÍA AUXILIADORA</t>
  </si>
  <si>
    <t>27 DE FEBRERO</t>
  </si>
  <si>
    <t>SAN VICENTE DE PAUL</t>
  </si>
  <si>
    <t>T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</si>
  <si>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</si>
  <si>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</si>
  <si>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</si>
  <si>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</si>
  <si>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</si>
  <si>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</si>
  <si>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</si>
  <si>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</si>
  <si>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</si>
  <si>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</si>
  <si>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</si>
  <si>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SANTO DOMINGO ESTE</t>
  </si>
  <si>
    <t>EL ALMIRANTE</t>
  </si>
  <si>
    <t>HAINAMOSA CAIPI T</t>
  </si>
  <si>
    <t>VILLA ESFUERZO</t>
  </si>
  <si>
    <t>SANTO DOMINGO NORTE</t>
  </si>
  <si>
    <t>LOS PALMARES</t>
  </si>
  <si>
    <t>SABANA PERDIDA I CAIPI T</t>
  </si>
  <si>
    <t>SABANA CENTRO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</si>
  <si>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</si>
  <si>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</si>
  <si>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</si>
  <si>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</si>
  <si>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</si>
  <si>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</si>
  <si>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</si>
  <si>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</si>
  <si>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</si>
  <si>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</si>
  <si>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</si>
  <si>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</si>
  <si>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PUERTO PLATA</t>
  </si>
  <si>
    <t>SAN ANTONIO</t>
  </si>
  <si>
    <t>LA UNIÓN</t>
  </si>
  <si>
    <t>SANTIAGO</t>
  </si>
  <si>
    <t>LOS PLATANITOS</t>
  </si>
  <si>
    <t>LOS CIRUELITOS</t>
  </si>
  <si>
    <t>VALVERDE</t>
  </si>
  <si>
    <t>NORTE ORIENTAL</t>
  </si>
  <si>
    <t>DUARTE</t>
  </si>
  <si>
    <t>SAN FRANCISCO DE MACORÍS</t>
  </si>
  <si>
    <t>SUR</t>
  </si>
  <si>
    <t>AZUA</t>
  </si>
  <si>
    <t>LA BOMBITA</t>
  </si>
  <si>
    <t>PERAVIA</t>
  </si>
  <si>
    <t>NIZAO</t>
  </si>
  <si>
    <t>DON GREGORIO</t>
  </si>
  <si>
    <t>SAN JOSÉ DE OCOA</t>
  </si>
  <si>
    <t>LOS MAESTROS</t>
  </si>
  <si>
    <t>SAN JUAN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</si>
  <si>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</si>
  <si>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</si>
  <si>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</si>
  <si>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</si>
  <si>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</si>
  <si>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</si>
  <si>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</si>
  <si>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</si>
  <si>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</si>
  <si>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</si>
  <si>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</si>
  <si>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</si>
  <si>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MEITA</t>
  </si>
  <si>
    <t>EL CACHON</t>
  </si>
  <si>
    <t>EL CRISTAL</t>
  </si>
  <si>
    <t>SS</t>
  </si>
  <si>
    <t>LA FE - CRISTO REY CAIPI T</t>
  </si>
  <si>
    <t>LA FE - CRISTO REY</t>
  </si>
  <si>
    <t>LOS RIOS</t>
  </si>
  <si>
    <t>SAN JOSE- RIO GRANDE</t>
  </si>
  <si>
    <t>GUACHUPITA-CG</t>
  </si>
  <si>
    <t>MEJORAMIENTO SOCIAL</t>
  </si>
  <si>
    <t>SAN VICENTE DE PAUL CAIPI T</t>
  </si>
  <si>
    <t>BRISAS DEL NORTE 2</t>
  </si>
  <si>
    <t>EL ALMIRANTE CAÑA</t>
  </si>
  <si>
    <t>MENDOZA</t>
  </si>
  <si>
    <t>LOMA DEL CHIVO</t>
  </si>
  <si>
    <t>LOS CORONEL</t>
  </si>
  <si>
    <t>DAJABÓN</t>
  </si>
  <si>
    <t>ALTOS DE CHAVON</t>
  </si>
  <si>
    <t>EL AVISPERO</t>
  </si>
  <si>
    <t>BISONÓ (NAVARRETE)</t>
  </si>
  <si>
    <t>BARRIO DUARTE</t>
  </si>
  <si>
    <t>SANTA LUCIA</t>
  </si>
  <si>
    <t xml:space="preserve">CIENFUEGO </t>
  </si>
  <si>
    <t>MELLA 1</t>
  </si>
  <si>
    <t>ENSANCHE LIBERTAD</t>
  </si>
  <si>
    <t>ENSANCHE LA FE, CIENFUEGOS</t>
  </si>
  <si>
    <t>INGENIO ARRIBA</t>
  </si>
  <si>
    <t>ESPERANZA</t>
  </si>
  <si>
    <t>HERMANAS MIRABAL</t>
  </si>
  <si>
    <t>VILLA TAPIA</t>
  </si>
  <si>
    <t>AZUA CAIPI T</t>
  </si>
  <si>
    <t>SAN MIGUEL-CG</t>
  </si>
  <si>
    <t>EE FUNDACIÓN MUJERES DE LA MAGUANA EN ACCIÓN</t>
  </si>
  <si>
    <t>FUNDACIÓN MUJERES DE LA MAGUANA EN ACCIÓN</t>
  </si>
  <si>
    <t>ESTANCIA INFANTIL LA MILAGROSA</t>
  </si>
  <si>
    <t>VILLA FLORES</t>
  </si>
  <si>
    <t>VILLAFLORES</t>
  </si>
  <si>
    <t>CRISTO REY- LOS RECIOS</t>
  </si>
  <si>
    <t>SANTA ROSA</t>
  </si>
  <si>
    <t>CONSUELO</t>
  </si>
  <si>
    <t xml:space="preserve">CONSUELO </t>
  </si>
  <si>
    <t>LOS FELIU</t>
  </si>
  <si>
    <t>LAS PIEDRAS</t>
  </si>
  <si>
    <t>LA MADAMA-LOS COQUITOS</t>
  </si>
  <si>
    <t>LA UNIDAD</t>
  </si>
  <si>
    <t>SABANA GRANDE DE BOYÁ</t>
  </si>
  <si>
    <t>SABANA GRANDE DE BOYA</t>
  </si>
  <si>
    <t>BARRIO NUEVO</t>
  </si>
  <si>
    <t>BAJOS DE HAINA - GRINGO</t>
  </si>
  <si>
    <t>EL FRANBOYAN</t>
  </si>
  <si>
    <t>BARSEQUILLO-PIEDRA BLANCA</t>
  </si>
  <si>
    <t>CARIBE-LOS COQUITOS</t>
  </si>
  <si>
    <t>SAN ANTONIO DE GUERRA</t>
  </si>
  <si>
    <t>MUNICIPIO DE GUERRA</t>
  </si>
  <si>
    <t>PARTIDO</t>
  </si>
  <si>
    <t>CONSTANZA</t>
  </si>
  <si>
    <t>ARROYO ARRIBA</t>
  </si>
  <si>
    <t>EL CERCADO</t>
  </si>
  <si>
    <t>JARABACOA</t>
  </si>
  <si>
    <t>BALAGUER</t>
  </si>
  <si>
    <t>VILLA HOLYWOOD</t>
  </si>
  <si>
    <t>LA GLORIA</t>
  </si>
  <si>
    <t>EL INGENIO</t>
  </si>
  <si>
    <t>SANTIAGO RODRÍGUEZ</t>
  </si>
  <si>
    <t>SAN IGNACIO DE SABANETA</t>
  </si>
  <si>
    <t>VILLA POLIN</t>
  </si>
  <si>
    <t>TITO CABRERA</t>
  </si>
  <si>
    <t>LAGUNA SALADA</t>
  </si>
  <si>
    <t>SAN FRANCISCO  CAIPI T</t>
  </si>
  <si>
    <t>LOS GRULLONES</t>
  </si>
  <si>
    <t>PERALTA</t>
  </si>
  <si>
    <t>JUAN DE HERRERA</t>
  </si>
  <si>
    <t>EE ASOCIACIÓN CENTRO DE DESARROLLO INTEGRAL EL EDÉN</t>
  </si>
  <si>
    <t>ASOCIACIÓN CENTRO DE DESARROLLO INTEGRAL EL EDÉN</t>
  </si>
  <si>
    <t>EE FUNDACIÓN PARA EL DESARROLLO DEL DEPORTE Y LA CULTURA DE JINOVA FUNDECULJI</t>
  </si>
  <si>
    <t>FUNDACIÓN PARA EL DESARROLLO DEL DEPORTE Y LA CULTURA DE JINOVA FUNDECULJI</t>
  </si>
  <si>
    <t>LOS CORBANOS</t>
  </si>
  <si>
    <t>LA PALMA</t>
  </si>
  <si>
    <t>VILLA FARO</t>
  </si>
  <si>
    <t>EE CENTRO DE DESARROLLO Y SERVICIOS INTEGRAL MADRE LAURA (CDSMAL)</t>
  </si>
  <si>
    <t>CENTRO DE DESARROLLO Y SERVICIOS INTEGRAL MADRE LAURA (CDSMAL)</t>
  </si>
  <si>
    <t>EE CENTRO DE INTEGRACIÓN Y ACOMPAÑAMIENTO AL NIÑO DE LA CALLE</t>
  </si>
  <si>
    <t>CENTRO DE INTEGRACIÓN Y ACOMPAÑAMIENTO AL NIÑO DE LA CALLE</t>
  </si>
  <si>
    <t>LA TORMENTA</t>
  </si>
  <si>
    <t>EE PROYECTO BOYÁ/ASOCIACIÓN DE VOLUNTARIADO AMIGOS DEL PROYECTO ROBERTO ONLUS</t>
  </si>
  <si>
    <t>PROYECTO BOYÁ/ASOCIACIÓN DE VOLUNTARIADO AMIGOS DEL PROYECTO ROBERTO ONLUS</t>
  </si>
  <si>
    <t>GRINGO-CG</t>
  </si>
  <si>
    <t>BROOKLIN-CG</t>
  </si>
  <si>
    <t>PALAVE</t>
  </si>
  <si>
    <t>CIRUELITO/CAMBOYA</t>
  </si>
  <si>
    <t>FRANCISCO DEL ROSARIO SANCHEZ</t>
  </si>
  <si>
    <t>JAIBON</t>
  </si>
  <si>
    <t>EE CENTRO COMUNITARIO PARA LA INFANCIA DEL COCO II</t>
  </si>
  <si>
    <t>CENTRO COMUNITARIO PARA LA INFANCIA DEL COCO II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</si>
  <si>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</si>
  <si>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</si>
  <si>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</si>
  <si>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</si>
  <si>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</si>
  <si>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</si>
  <si>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</si>
  <si>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</si>
  <si>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</si>
  <si>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</si>
  <si>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</si>
  <si>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</si>
  <si>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</si>
  <si>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</si>
  <si>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</si>
  <si>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</si>
  <si>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</si>
  <si>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</si>
  <si>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</si>
  <si>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</si>
  <si>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</si>
  <si>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</si>
  <si>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</si>
  <si>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</si>
  <si>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</si>
  <si>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</si>
  <si>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</si>
  <si>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</si>
  <si>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</si>
  <si>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</si>
  <si>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</si>
  <si>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</si>
  <si>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</si>
  <si>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</si>
  <si>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</si>
  <si>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</si>
  <si>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</si>
  <si>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</si>
  <si>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</si>
  <si>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</si>
  <si>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</si>
  <si>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</si>
  <si>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</si>
  <si>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</si>
  <si>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</si>
  <si>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</si>
  <si>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>CAIPI C</t>
  </si>
  <si>
    <t xml:space="preserve">SUB Total </t>
  </si>
  <si>
    <t>GESTION DE CENTROS Y SERVICIOS</t>
  </si>
  <si>
    <t>Estadísticas</t>
  </si>
  <si>
    <t>Forma de cálculo</t>
  </si>
  <si>
    <t>Total de Centros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</si>
  <si>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</si>
  <si>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</si>
  <si>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</si>
  <si>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</si>
  <si>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</si>
  <si>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</si>
  <si>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</si>
  <si>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</si>
  <si>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</si>
  <si>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</si>
  <si>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</si>
  <si>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</si>
  <si>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</si>
  <si>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</si>
  <si>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</si>
  <si>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</si>
  <si>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</si>
  <si>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</si>
  <si>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</si>
  <si>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</si>
  <si>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CAIPI GD</t>
  </si>
  <si>
    <t>Antiguas Estancias SS</t>
  </si>
  <si>
    <t>Años</t>
  </si>
  <si>
    <t>Registro en el Mes</t>
  </si>
  <si>
    <t>trimestre Octubre diciembre 2020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</si>
  <si>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</si>
  <si>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</si>
  <si>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</si>
  <si>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</si>
  <si>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</si>
  <si>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</si>
  <si>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</si>
  <si>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</si>
  <si>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</si>
  <si>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</si>
  <si>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</si>
  <si>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</si>
  <si>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</si>
  <si>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</si>
  <si>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</si>
  <si>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</si>
  <si>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</si>
  <si>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</si>
  <si>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</si>
  <si>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</si>
  <si>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</si>
  <si>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</si>
  <si>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</si>
  <si>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PROVINCIA</t>
  </si>
  <si>
    <t>Total general</t>
  </si>
  <si>
    <t>BAHORUCO</t>
  </si>
  <si>
    <t>BARAHONA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</si>
  <si>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</si>
  <si>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</si>
  <si>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</si>
  <si>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</si>
  <si>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</si>
  <si>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</si>
  <si>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</si>
  <si>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EL SEIBO</t>
  </si>
  <si>
    <t>ELÍAS PIÑA</t>
  </si>
  <si>
    <t>ESPAILLAT</t>
  </si>
  <si>
    <t>HATO MAYOR</t>
  </si>
  <si>
    <t>INDEPENDENCIA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</si>
  <si>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</si>
  <si>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</si>
  <si>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</si>
  <si>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</si>
  <si>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</si>
  <si>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MARÍA TRINIDAD SÁNCHEZ</t>
  </si>
  <si>
    <t>MONSEÑOR NOUEL</t>
  </si>
  <si>
    <t>MONTE CRISTI</t>
  </si>
  <si>
    <t>PEDERNALES</t>
  </si>
  <si>
    <t>SAMANÁ</t>
  </si>
  <si>
    <t>Promedio</t>
  </si>
  <si>
    <t xml:space="preserve">Y = </t>
  </si>
  <si>
    <t>SANCHEZ RAMÍREZ</t>
  </si>
  <si>
    <t>a</t>
  </si>
  <si>
    <t>b</t>
  </si>
  <si>
    <t>Usuarias de Salas de Lactancia por regionales del INAIPI</t>
  </si>
  <si>
    <t>Regiones</t>
  </si>
  <si>
    <t>NNs Egresados del INAIPI 2021</t>
  </si>
  <si>
    <t>Egresos</t>
  </si>
  <si>
    <t>Modalidad</t>
  </si>
  <si>
    <t>Seguro de Salud noviembre 2021</t>
  </si>
  <si>
    <t xml:space="preserve"> NNs Inscritos</t>
  </si>
  <si>
    <t xml:space="preserve"> NNs Con Seguro</t>
  </si>
  <si>
    <t>% NNs Asegurados</t>
  </si>
  <si>
    <t>noviembre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</si>
  <si>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</si>
  <si>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</si>
  <si>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</si>
  <si>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</si>
  <si>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</si>
  <si>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</si>
  <si>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</si>
  <si>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</si>
  <si>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</si>
  <si>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</si>
  <si>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</si>
  <si>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</si>
  <si>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</si>
  <si>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</si>
  <si>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</si>
  <si>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</si>
  <si>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</si>
  <si>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</si>
  <si>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</si>
  <si>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</si>
  <si>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</si>
  <si>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</si>
  <si>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</si>
  <si>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</si>
  <si>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</si>
  <si>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</si>
  <si>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</si>
  <si>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</si>
  <si>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</si>
  <si>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</si>
  <si>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</si>
  <si>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</si>
  <si>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</si>
  <si>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</si>
  <si>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</si>
  <si>
    <t>TIPO</t>
  </si>
  <si>
    <t>RED</t>
  </si>
  <si>
    <t>MUNICIPIO</t>
  </si>
  <si>
    <t>RANGO ETARIO CAIPI</t>
  </si>
  <si>
    <t>CENTRO</t>
  </si>
  <si>
    <t>SALA</t>
  </si>
  <si>
    <t>RANGO ETARIO CAFI</t>
  </si>
  <si>
    <t>TERRITORIO</t>
  </si>
  <si>
    <t>REGIÓN</t>
  </si>
  <si>
    <t>CAFI NO.</t>
  </si>
  <si>
    <t>GESTIÓN</t>
  </si>
  <si>
    <t>NN</t>
  </si>
  <si>
    <t>SEXO</t>
  </si>
  <si>
    <t>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</si>
</sst>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#,##0.0000"/>
    <numFmt numFmtId="168" formatCode="#,##0.00%"/>
    <numFmt numFmtId="169" formatCode="#,#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b/>
      <sz val="14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38">
    <xf numFmtId="0" fontId="0" fillId="0" borderId="0" xfId="0"/>
    <xf numFmtId="165" fontId="0" fillId="0" borderId="0" xfId="1" applyNumberFormat="1" applyFont="1"/>
    <xf numFmtId="0" fontId="5" fillId="0" borderId="0" xfId="0" applyFont="1"/>
    <xf numFmtId="0" fontId="8" fillId="3" borderId="0" xfId="0" applyFont="1" applyFill="1" applyBorder="1" applyAlignme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3" fontId="6" fillId="3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3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0" fontId="5" fillId="0" borderId="0" xfId="0" applyFont="1" applyBorder="1"/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10" fillId="3" borderId="0" xfId="0" applyFont="1" applyFill="1"/>
    <xf numFmtId="3" fontId="5" fillId="0" borderId="0" xfId="0" applyNumberFormat="1" applyFont="1"/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4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9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9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2" fillId="5" borderId="23" xfId="0" applyFont="1" applyFill="1" applyBorder="1"/>
    <xf numFmtId="0" fontId="13" fillId="5" borderId="23" xfId="0" applyFont="1" applyFill="1" applyBorder="1"/>
    <xf numFmtId="49" fontId="14" fillId="11" borderId="45" xfId="0" applyNumberFormat="1" applyFont="1" applyFill="1" applyBorder="1" applyAlignment="1">
      <alignment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14" fillId="11" borderId="45" xfId="0" applyNumberFormat="1" applyFont="1" applyFill="1" applyBorder="1" applyAlignment="1">
      <alignment horizontal="left" vertical="center" readingOrder="1"/>
    </xf>
    <xf numFmtId="0" fontId="15" fillId="12" borderId="23" xfId="0" applyFont="1" applyFill="1" applyBorder="1"/>
    <xf numFmtId="17" fontId="5" fillId="0" borderId="0" xfId="0" applyNumberFormat="1" applyFont="1"/>
    <xf numFmtId="3" fontId="14" fillId="13" borderId="45" xfId="0" applyNumberFormat="1" applyFont="1" applyFill="1" applyBorder="1" applyAlignment="1">
      <alignment horizontal="right" vertical="center" readingOrder="1"/>
    </xf>
    <xf numFmtId="0" fontId="16" fillId="0" borderId="23" xfId="0" applyFont="1" applyBorder="1" applyAlignment="1">
      <alignment horizontal="left" vertical="center" wrapText="1" indent="4"/>
    </xf>
    <xf numFmtId="0" fontId="5" fillId="14" borderId="23" xfId="0" applyFont="1" applyFill="1" applyBorder="1"/>
    <xf numFmtId="0" fontId="14" fillId="11" borderId="45" xfId="0" applyNumberFormat="1" applyFont="1" applyFill="1" applyBorder="1" applyAlignment="1">
      <alignment vertical="center" readingOrder="1"/>
    </xf>
    <xf numFmtId="0" fontId="12" fillId="3" borderId="0" xfId="0" applyFont="1" applyFill="1" applyBorder="1"/>
    <xf numFmtId="0" fontId="17" fillId="3" borderId="23" xfId="0" applyFont="1" applyFill="1" applyBorder="1"/>
    <xf numFmtId="17" fontId="18" fillId="3" borderId="23" xfId="0" applyNumberFormat="1" applyFont="1" applyFill="1" applyBorder="1"/>
    <xf numFmtId="3" fontId="18" fillId="3" borderId="23" xfId="0" applyNumberFormat="1" applyFont="1" applyFill="1" applyBorder="1"/>
    <xf numFmtId="9" fontId="18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2" borderId="0" xfId="0" applyNumberFormat="1" applyFont="1" applyFill="1"/>
    <xf numFmtId="9" fontId="18" fillId="3" borderId="23" xfId="0" applyNumberFormat="1" applyFont="1" applyFill="1" applyBorder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3" fontId="5" fillId="0" borderId="23" xfId="0" applyNumberFormat="1" applyFont="1" applyFill="1" applyBorder="1"/>
    <xf numFmtId="3" fontId="5" fillId="3" borderId="0" xfId="0" applyNumberFormat="1" applyFont="1" applyFill="1"/>
    <xf numFmtId="9" fontId="5" fillId="0" borderId="23" xfId="2" applyNumberFormat="1" applyFont="1" applyBorder="1"/>
    <xf numFmtId="0" fontId="12" fillId="5" borderId="23" xfId="0" applyFont="1" applyFill="1" applyBorder="1" applyAlignment="1">
      <alignment horizontal="center"/>
    </xf>
    <xf numFmtId="0" fontId="18" fillId="0" borderId="23" xfId="0" applyFont="1" applyBorder="1"/>
    <xf numFmtId="0" fontId="8" fillId="0" borderId="23" xfId="0" applyFont="1" applyBorder="1" applyAlignment="1">
      <alignment horizontal="center"/>
    </xf>
    <xf numFmtId="0" fontId="21" fillId="3" borderId="23" xfId="0" applyFont="1" applyFill="1" applyBorder="1" applyAlignment="1">
      <alignment horizontal="center" wrapText="1"/>
    </xf>
    <xf numFmtId="0" fontId="22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7" fontId="24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5" fillId="0" borderId="0" xfId="0" applyFont="1" applyBorder="1" applyAlignment="1">
      <alignment vertical="center" wrapText="1"/>
    </xf>
    <xf numFmtId="0" fontId="22" fillId="3" borderId="0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7" fillId="0" borderId="23" xfId="0" applyFont="1" applyBorder="1"/>
    <xf numFmtId="0" fontId="4" fillId="5" borderId="23" xfId="0" applyFont="1" applyFill="1" applyBorder="1"/>
    <xf numFmtId="0" fontId="0" fillId="0" borderId="23" xfId="0" applyBorder="1"/>
    <xf numFmtId="3" fontId="0" fillId="0" borderId="23" xfId="0" applyNumberFormat="1" applyBorder="1"/>
    <xf numFmtId="0" fontId="3" fillId="0" borderId="0" xfId="0" applyFont="1"/>
    <xf numFmtId="17" fontId="0" fillId="0" borderId="0" xfId="0" applyNumberFormat="1"/>
    <xf numFmtId="0" fontId="2" fillId="5" borderId="23" xfId="0" applyFont="1" applyFill="1" applyBorder="1"/>
    <xf numFmtId="9" fontId="0" fillId="0" borderId="23" xfId="2" applyFont="1" applyBorder="1"/>
    <xf numFmtId="0" fontId="0" fillId="0" borderId="0" xfId="0" applyBorder="1"/>
    <xf numFmtId="3" fontId="0" fillId="0" borderId="0" xfId="0" applyNumberFormat="1" applyBorder="1"/>
    <xf numFmtId="9" fontId="0" fillId="0" borderId="0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28" fillId="5" borderId="23" xfId="0" applyFont="1" applyFill="1" applyBorder="1" applyAlignment="1">
      <alignment horizontal="center"/>
    </xf>
    <xf numFmtId="49" fontId="29" fillId="11" borderId="45" xfId="0" applyNumberFormat="1" applyFont="1" applyFill="1" applyBorder="1" applyAlignment="1">
      <alignment horizontal="left" vertical="center" readingOrder="1"/>
    </xf>
    <xf numFmtId="3" fontId="29" fillId="13" borderId="45" xfId="0" applyNumberFormat="1" applyFont="1" applyFill="1" applyBorder="1" applyAlignment="1">
      <alignment horizontal="right" vertical="center" readingOrder="1"/>
    </xf>
    <xf numFmtId="0" fontId="30" fillId="0" borderId="0" xfId="0" applyFont="1"/>
    <xf numFmtId="49" fontId="31" fillId="11" borderId="45" xfId="0" applyNumberFormat="1" applyFont="1" applyFill="1" applyBorder="1" applyAlignment="1">
      <alignment horizontal="left" vertical="center" readingOrder="1"/>
    </xf>
    <xf numFmtId="168" fontId="31" fillId="13" borderId="45" xfId="0" applyNumberFormat="1" applyFont="1" applyFill="1" applyBorder="1" applyAlignment="1">
      <alignment horizontal="right" vertical="center" readingOrder="1"/>
    </xf>
    <xf numFmtId="0" fontId="0" fillId="0" borderId="23" xfId="0" applyBorder="1" applyAlignment="1">
      <alignment horizontal="center"/>
    </xf>
    <xf numFmtId="0" fontId="3" fillId="0" borderId="23" xfId="0" applyFont="1" applyBorder="1"/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11" fillId="0" borderId="0" xfId="0" applyFont="1"/>
    <xf numFmtId="9" fontId="11" fillId="0" borderId="0" xfId="2" applyFont="1"/>
    <xf numFmtId="0" fontId="29" fillId="13" borderId="45" xfId="0" applyNumberFormat="1" applyFont="1" applyFill="1" applyBorder="1" applyAlignment="1">
      <alignment horizontal="right" vertical="center" readingOrder="1"/>
    </xf>
    <xf numFmtId="169" fontId="29" fillId="13" borderId="45" xfId="0" applyNumberFormat="1" applyFont="1" applyFill="1" applyBorder="1" applyAlignment="1">
      <alignment horizontal="right" vertical="center" readingOrder="1"/>
    </xf>
    <xf numFmtId="0" fontId="31" fillId="11" borderId="45" xfId="0" applyNumberFormat="1" applyFont="1" applyFill="1" applyBorder="1" applyAlignment="1">
      <alignment horizontal="left" vertical="center" readingOrder="1"/>
    </xf>
    <xf numFmtId="49" fontId="31" fillId="11" borderId="45" xfId="0" applyNumberFormat="1" applyFont="1" applyFill="1" applyBorder="1" applyAlignment="1">
      <alignment horizontal="left" vertical="center" readingOrder="1"/>
    </xf>
    <xf numFmtId="49" fontId="29" fillId="11" borderId="45" xfId="0" applyNumberFormat="1" applyFont="1" applyFill="1" applyBorder="1" applyAlignment="1">
      <alignment horizontal="left" vertical="center" readingOrder="1"/>
    </xf>
    <xf numFmtId="0" fontId="29" fillId="11" borderId="45" xfId="0" applyNumberFormat="1" applyFont="1" applyFill="1" applyBorder="1" applyAlignment="1">
      <alignment horizontal="left" vertical="center" readingOrder="1"/>
    </xf>
    <xf numFmtId="0" fontId="20" fillId="0" borderId="0" xfId="0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3" fontId="14" fillId="13" borderId="45" xfId="0" applyNumberFormat="1" applyFont="1" applyFill="1" applyBorder="1" applyAlignment="1">
      <alignment horizontal="right" vertical="center" readingOrder="1"/>
    </xf>
    <xf numFmtId="0" fontId="6" fillId="0" borderId="0" xfId="0" applyFont="1" applyBorder="1" applyAlignment="1">
      <alignment horizontal="center" vertical="center"/>
    </xf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29" fillId="13" borderId="45" xfId="0" applyNumberFormat="1" applyFont="1" applyFill="1" applyBorder="1" applyAlignment="1">
      <alignment horizontal="right" vertical="center" readingOrder="1"/>
    </xf>
    <xf numFmtId="169" fontId="29" fillId="13" borderId="45" xfId="0" applyNumberFormat="1" applyFont="1" applyFill="1" applyBorder="1" applyAlignment="1">
      <alignment horizontal="right" vertical="center" readingOrder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Distribución  por edad y sexo de niños y niñas inscritos en los servicios de atención Integral</a:t>
            </a:r>
            <a:r>
              <a:rPr lang="es-DO" b="1" baseline="0">
                <a:solidFill>
                  <a:schemeClr val="tx1"/>
                </a:solidFill>
              </a:rPr>
              <a:t>  a la Primera Infancia, INAIPI 2021.</a:t>
            </a:r>
            <a:endParaRPr lang="es-DO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'Datos Est_diciembre 2021 '!$O$204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077350625289487E-2"/>
                  <c:y val="-2.42846646903384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D7-403D-A67E-6FC83A53E3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Est_diciembre 2021 '!$N$205:$N$210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Est_diciembre 2021 '!$P$205:$P$210</c:f>
              <c:numCache>
                <c:formatCode>0;0</c:formatCode>
                <c:ptCount val="6"/>
                <c:pt idx="0">
                  <c:v>-6574</c:v>
                </c:pt>
                <c:pt idx="1">
                  <c:v>-12732</c:v>
                </c:pt>
                <c:pt idx="2">
                  <c:v>-19012</c:v>
                </c:pt>
                <c:pt idx="3">
                  <c:v>-22604</c:v>
                </c:pt>
                <c:pt idx="4">
                  <c:v>-22032</c:v>
                </c:pt>
                <c:pt idx="5">
                  <c:v>-3368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7-403D-A67E-6FC83A53E3D4}"/>
            </c:ext>
          </c:extLst>
        </c:ser>
        <c:ser>
          <c:idx val="2"/>
          <c:order val="1"/>
          <c:tx>
            <c:strRef>
              <c:f>'Datos Est_diciembre 2021 '!$Q$204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1.780268642890219E-2"/>
                  <c:y val="4.85731540384752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D7-403D-A67E-6FC83A53E3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Est_diciembre 2021 '!$N$205:$N$210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Est_diciembre 2021 '!$Q$205:$Q$210</c:f>
              <c:numCache>
                <c:formatCode>#,##0</c:formatCode>
                <c:ptCount val="6"/>
                <c:pt idx="0">
                  <c:v>6338</c:v>
                </c:pt>
                <c:pt idx="1">
                  <c:v>12336</c:v>
                </c:pt>
                <c:pt idx="2">
                  <c:v>18739</c:v>
                </c:pt>
                <c:pt idx="3">
                  <c:v>21872</c:v>
                </c:pt>
                <c:pt idx="4">
                  <c:v>20964</c:v>
                </c:pt>
                <c:pt idx="5">
                  <c:v>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D7-403D-A67E-6FC83A53E3D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2962640"/>
        <c:axId val="1032968464"/>
      </c:barChart>
      <c:catAx>
        <c:axId val="10329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8464"/>
        <c:crosses val="autoZero"/>
        <c:auto val="1"/>
        <c:lblAlgn val="ctr"/>
        <c:lblOffset val="100"/>
        <c:noMultiLvlLbl val="0"/>
      </c:catAx>
      <c:valAx>
        <c:axId val="103296846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730250</xdr:colOff>
      <xdr:row>201</xdr:row>
      <xdr:rowOff>136524</xdr:rowOff>
    </xdr:from>
    <xdr:to>
      <xdr:col>26</xdr:col>
      <xdr:colOff>206375</xdr:colOff>
      <xdr:row>227</xdr:row>
      <xdr:rowOff>0</xdr:rowOff>
    </xdr:to>
    <xdr:graphicFrame macro="">
      <xdr:nvGraphicFramePr>
        <xdr:cNvPr id="49" name="Grá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1:K133" totalsRowCount="1">
  <autoFilter ref="A1:K132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49" totalsRowCount="1">
  <autoFilter ref="A1:C48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workbookViewId="0">
      <selection activeCell="A65" sqref="A65"/>
    </sheetView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91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19</v>
      </c>
      <c r="C2" t="s">
        <v>19</v>
      </c>
      <c r="D2">
        <v>244</v>
      </c>
      <c r="E2" t="s">
        <v>20</v>
      </c>
      <c r="F2">
        <v>1312</v>
      </c>
      <c r="G2" t="s">
        <v>141</v>
      </c>
      <c r="H2" t="s">
        <v>12</v>
      </c>
      <c r="I2" t="s">
        <v>13</v>
      </c>
      <c r="J2" t="s">
        <v>14</v>
      </c>
      <c r="K2" s="1">
        <v>1</v>
      </c>
    </row>
    <row r="3" spans="1:11" x14ac:dyDescent="0.25">
      <c r="A3" t="s">
        <v>10</v>
      </c>
      <c r="B3" t="s">
        <v>21</v>
      </c>
      <c r="C3" t="s">
        <v>142</v>
      </c>
      <c r="D3">
        <v>323</v>
      </c>
      <c r="E3" t="s">
        <v>143</v>
      </c>
      <c r="F3">
        <v>873</v>
      </c>
      <c r="G3" t="s">
        <v>144</v>
      </c>
      <c r="H3" t="s">
        <v>12</v>
      </c>
      <c r="I3" t="s">
        <v>13</v>
      </c>
      <c r="J3" t="s">
        <v>14</v>
      </c>
      <c r="K3" s="1">
        <v>39</v>
      </c>
    </row>
    <row r="4" spans="1:11" x14ac:dyDescent="0.25">
      <c r="A4" t="s">
        <v>10</v>
      </c>
      <c r="B4" t="s">
        <v>21</v>
      </c>
      <c r="C4" t="s">
        <v>142</v>
      </c>
      <c r="D4">
        <v>323</v>
      </c>
      <c r="E4" t="s">
        <v>143</v>
      </c>
      <c r="F4">
        <v>873</v>
      </c>
      <c r="G4" t="s">
        <v>144</v>
      </c>
      <c r="H4" t="s">
        <v>12</v>
      </c>
      <c r="I4" t="s">
        <v>13</v>
      </c>
      <c r="J4" t="s">
        <v>15</v>
      </c>
      <c r="K4" s="1">
        <v>45</v>
      </c>
    </row>
    <row r="5" spans="1:11" x14ac:dyDescent="0.25">
      <c r="A5" t="s">
        <v>10</v>
      </c>
      <c r="B5" t="s">
        <v>21</v>
      </c>
      <c r="C5" t="s">
        <v>21</v>
      </c>
      <c r="D5">
        <v>344</v>
      </c>
      <c r="E5" t="s">
        <v>22</v>
      </c>
      <c r="F5">
        <v>1550</v>
      </c>
      <c r="G5" t="s">
        <v>23</v>
      </c>
      <c r="H5" t="s">
        <v>12</v>
      </c>
      <c r="I5" t="s">
        <v>13</v>
      </c>
      <c r="J5" t="s">
        <v>14</v>
      </c>
      <c r="K5" s="1">
        <v>61</v>
      </c>
    </row>
    <row r="6" spans="1:11" x14ac:dyDescent="0.25">
      <c r="A6" t="s">
        <v>10</v>
      </c>
      <c r="B6" t="s">
        <v>21</v>
      </c>
      <c r="C6" t="s">
        <v>21</v>
      </c>
      <c r="D6">
        <v>344</v>
      </c>
      <c r="E6" t="s">
        <v>22</v>
      </c>
      <c r="F6">
        <v>1550</v>
      </c>
      <c r="G6" t="s">
        <v>23</v>
      </c>
      <c r="H6" t="s">
        <v>12</v>
      </c>
      <c r="I6" t="s">
        <v>13</v>
      </c>
      <c r="J6" t="s">
        <v>14</v>
      </c>
      <c r="K6" s="1">
        <v>14</v>
      </c>
    </row>
    <row r="7" spans="1:11" x14ac:dyDescent="0.25">
      <c r="A7" t="s">
        <v>10</v>
      </c>
      <c r="B7" t="s">
        <v>21</v>
      </c>
      <c r="C7" t="s">
        <v>21</v>
      </c>
      <c r="D7">
        <v>344</v>
      </c>
      <c r="E7" t="s">
        <v>22</v>
      </c>
      <c r="F7">
        <v>1550</v>
      </c>
      <c r="G7" t="s">
        <v>23</v>
      </c>
      <c r="H7" t="s">
        <v>12</v>
      </c>
      <c r="I7" t="s">
        <v>13</v>
      </c>
      <c r="J7" t="s">
        <v>15</v>
      </c>
      <c r="K7" s="1">
        <v>56</v>
      </c>
    </row>
    <row r="8" spans="1:11" x14ac:dyDescent="0.25">
      <c r="A8" t="s">
        <v>10</v>
      </c>
      <c r="B8" t="s">
        <v>21</v>
      </c>
      <c r="C8" t="s">
        <v>21</v>
      </c>
      <c r="D8">
        <v>344</v>
      </c>
      <c r="E8" t="s">
        <v>22</v>
      </c>
      <c r="F8">
        <v>1550</v>
      </c>
      <c r="G8" t="s">
        <v>23</v>
      </c>
      <c r="H8" t="s">
        <v>12</v>
      </c>
      <c r="I8" t="s">
        <v>13</v>
      </c>
      <c r="J8" t="s">
        <v>15</v>
      </c>
      <c r="K8" s="1">
        <v>15</v>
      </c>
    </row>
    <row r="9" spans="1:11" x14ac:dyDescent="0.25">
      <c r="A9" t="s">
        <v>10</v>
      </c>
      <c r="B9" t="s">
        <v>21</v>
      </c>
      <c r="C9" t="s">
        <v>21</v>
      </c>
      <c r="D9">
        <v>344</v>
      </c>
      <c r="E9" t="s">
        <v>22</v>
      </c>
      <c r="F9">
        <v>1566</v>
      </c>
      <c r="G9" t="s">
        <v>22</v>
      </c>
      <c r="H9" t="s">
        <v>17</v>
      </c>
      <c r="I9" t="s">
        <v>18</v>
      </c>
      <c r="J9" t="s">
        <v>14</v>
      </c>
      <c r="K9" s="1">
        <v>2</v>
      </c>
    </row>
    <row r="10" spans="1:11" x14ac:dyDescent="0.25">
      <c r="A10" t="s">
        <v>10</v>
      </c>
      <c r="B10" t="s">
        <v>21</v>
      </c>
      <c r="C10" t="s">
        <v>21</v>
      </c>
      <c r="D10">
        <v>235</v>
      </c>
      <c r="E10" t="s">
        <v>145</v>
      </c>
      <c r="F10">
        <v>385</v>
      </c>
      <c r="G10" t="s">
        <v>181</v>
      </c>
      <c r="H10" t="s">
        <v>12</v>
      </c>
      <c r="I10" t="s">
        <v>13</v>
      </c>
      <c r="J10" t="s">
        <v>14</v>
      </c>
      <c r="K10" s="1">
        <v>2</v>
      </c>
    </row>
    <row r="11" spans="1:11" x14ac:dyDescent="0.25">
      <c r="A11" t="s">
        <v>10</v>
      </c>
      <c r="B11" t="s">
        <v>21</v>
      </c>
      <c r="C11" t="s">
        <v>21</v>
      </c>
      <c r="D11">
        <v>235</v>
      </c>
      <c r="E11" t="s">
        <v>145</v>
      </c>
      <c r="F11">
        <v>385</v>
      </c>
      <c r="G11" t="s">
        <v>181</v>
      </c>
      <c r="H11" t="s">
        <v>12</v>
      </c>
      <c r="I11" t="s">
        <v>13</v>
      </c>
      <c r="J11" t="s">
        <v>15</v>
      </c>
      <c r="K11" s="1">
        <v>4</v>
      </c>
    </row>
    <row r="12" spans="1:11" x14ac:dyDescent="0.25">
      <c r="A12" t="s">
        <v>24</v>
      </c>
      <c r="B12" t="s">
        <v>25</v>
      </c>
      <c r="C12" t="s">
        <v>26</v>
      </c>
      <c r="D12">
        <v>66</v>
      </c>
      <c r="E12" t="s">
        <v>27</v>
      </c>
      <c r="F12">
        <v>745</v>
      </c>
      <c r="G12" t="s">
        <v>29</v>
      </c>
      <c r="H12" t="s">
        <v>12</v>
      </c>
      <c r="I12" t="s">
        <v>13</v>
      </c>
      <c r="J12" t="s">
        <v>14</v>
      </c>
      <c r="K12" s="1">
        <v>2</v>
      </c>
    </row>
    <row r="13" spans="1:11" x14ac:dyDescent="0.25">
      <c r="A13" t="s">
        <v>24</v>
      </c>
      <c r="B13" t="s">
        <v>25</v>
      </c>
      <c r="C13" t="s">
        <v>26</v>
      </c>
      <c r="D13">
        <v>689</v>
      </c>
      <c r="E13" t="s">
        <v>184</v>
      </c>
      <c r="F13">
        <v>689</v>
      </c>
      <c r="G13" t="s">
        <v>185</v>
      </c>
      <c r="H13" t="s">
        <v>12</v>
      </c>
      <c r="I13" t="s">
        <v>31</v>
      </c>
      <c r="J13" t="s">
        <v>14</v>
      </c>
      <c r="K13" s="1">
        <v>32</v>
      </c>
    </row>
    <row r="14" spans="1:11" x14ac:dyDescent="0.25">
      <c r="A14" t="s">
        <v>24</v>
      </c>
      <c r="B14" t="s">
        <v>25</v>
      </c>
      <c r="C14" t="s">
        <v>26</v>
      </c>
      <c r="D14">
        <v>689</v>
      </c>
      <c r="E14" t="s">
        <v>184</v>
      </c>
      <c r="F14">
        <v>689</v>
      </c>
      <c r="G14" t="s">
        <v>185</v>
      </c>
      <c r="H14" t="s">
        <v>12</v>
      </c>
      <c r="I14" t="s">
        <v>31</v>
      </c>
      <c r="J14" t="s">
        <v>15</v>
      </c>
      <c r="K14" s="1">
        <v>25</v>
      </c>
    </row>
    <row r="15" spans="1:11" x14ac:dyDescent="0.25">
      <c r="A15" t="s">
        <v>24</v>
      </c>
      <c r="B15" t="s">
        <v>25</v>
      </c>
      <c r="C15" t="s">
        <v>26</v>
      </c>
      <c r="D15">
        <v>72</v>
      </c>
      <c r="E15" t="s">
        <v>11</v>
      </c>
      <c r="F15">
        <v>579</v>
      </c>
      <c r="G15" t="s">
        <v>32</v>
      </c>
      <c r="H15" t="s">
        <v>12</v>
      </c>
      <c r="I15" t="s">
        <v>13</v>
      </c>
      <c r="J15" t="s">
        <v>14</v>
      </c>
      <c r="K15" s="1">
        <v>1</v>
      </c>
    </row>
    <row r="16" spans="1:11" x14ac:dyDescent="0.25">
      <c r="A16" t="s">
        <v>24</v>
      </c>
      <c r="B16" t="s">
        <v>25</v>
      </c>
      <c r="C16" t="s">
        <v>26</v>
      </c>
      <c r="D16">
        <v>72</v>
      </c>
      <c r="E16" t="s">
        <v>11</v>
      </c>
      <c r="F16">
        <v>579</v>
      </c>
      <c r="G16" t="s">
        <v>32</v>
      </c>
      <c r="H16" t="s">
        <v>12</v>
      </c>
      <c r="I16" t="s">
        <v>13</v>
      </c>
      <c r="J16" t="s">
        <v>15</v>
      </c>
      <c r="K16" s="1">
        <v>1</v>
      </c>
    </row>
    <row r="17" spans="1:11" x14ac:dyDescent="0.25">
      <c r="A17" t="s">
        <v>24</v>
      </c>
      <c r="B17" t="s">
        <v>25</v>
      </c>
      <c r="C17" t="s">
        <v>26</v>
      </c>
      <c r="D17">
        <v>822</v>
      </c>
      <c r="E17" t="s">
        <v>107</v>
      </c>
      <c r="F17">
        <v>111</v>
      </c>
      <c r="G17" t="s">
        <v>108</v>
      </c>
      <c r="H17" t="s">
        <v>17</v>
      </c>
      <c r="I17" t="s">
        <v>40</v>
      </c>
      <c r="J17" t="s">
        <v>14</v>
      </c>
      <c r="K17" s="1">
        <v>1</v>
      </c>
    </row>
    <row r="18" spans="1:11" x14ac:dyDescent="0.25">
      <c r="A18" t="s">
        <v>24</v>
      </c>
      <c r="B18" t="s">
        <v>25</v>
      </c>
      <c r="C18" t="s">
        <v>26</v>
      </c>
      <c r="D18">
        <v>61</v>
      </c>
      <c r="E18" t="s">
        <v>33</v>
      </c>
      <c r="F18">
        <v>333</v>
      </c>
      <c r="G18" t="s">
        <v>34</v>
      </c>
      <c r="H18" t="s">
        <v>12</v>
      </c>
      <c r="I18" t="s">
        <v>13</v>
      </c>
      <c r="J18" t="s">
        <v>14</v>
      </c>
      <c r="K18" s="1">
        <v>14</v>
      </c>
    </row>
    <row r="19" spans="1:11" x14ac:dyDescent="0.25">
      <c r="A19" t="s">
        <v>24</v>
      </c>
      <c r="B19" t="s">
        <v>25</v>
      </c>
      <c r="C19" t="s">
        <v>26</v>
      </c>
      <c r="D19">
        <v>61</v>
      </c>
      <c r="E19" t="s">
        <v>33</v>
      </c>
      <c r="F19">
        <v>333</v>
      </c>
      <c r="G19" t="s">
        <v>34</v>
      </c>
      <c r="H19" t="s">
        <v>12</v>
      </c>
      <c r="I19" t="s">
        <v>13</v>
      </c>
      <c r="J19" t="s">
        <v>15</v>
      </c>
      <c r="K19" s="1">
        <v>17</v>
      </c>
    </row>
    <row r="20" spans="1:11" x14ac:dyDescent="0.25">
      <c r="A20" t="s">
        <v>24</v>
      </c>
      <c r="B20" t="s">
        <v>25</v>
      </c>
      <c r="C20" t="s">
        <v>26</v>
      </c>
      <c r="D20">
        <v>71</v>
      </c>
      <c r="E20" t="s">
        <v>35</v>
      </c>
      <c r="F20">
        <v>177</v>
      </c>
      <c r="G20" t="s">
        <v>103</v>
      </c>
      <c r="H20" t="s">
        <v>12</v>
      </c>
      <c r="I20" t="s">
        <v>13</v>
      </c>
      <c r="J20" t="s">
        <v>14</v>
      </c>
      <c r="K20" s="1">
        <v>5</v>
      </c>
    </row>
    <row r="21" spans="1:11" x14ac:dyDescent="0.25">
      <c r="A21" t="s">
        <v>24</v>
      </c>
      <c r="B21" t="s">
        <v>25</v>
      </c>
      <c r="C21" t="s">
        <v>26</v>
      </c>
      <c r="D21">
        <v>71</v>
      </c>
      <c r="E21" t="s">
        <v>35</v>
      </c>
      <c r="F21">
        <v>177</v>
      </c>
      <c r="G21" t="s">
        <v>103</v>
      </c>
      <c r="H21" t="s">
        <v>12</v>
      </c>
      <c r="I21" t="s">
        <v>13</v>
      </c>
      <c r="J21" t="s">
        <v>15</v>
      </c>
      <c r="K21" s="1">
        <v>3</v>
      </c>
    </row>
    <row r="22" spans="1:11" x14ac:dyDescent="0.25">
      <c r="A22" t="s">
        <v>24</v>
      </c>
      <c r="B22" t="s">
        <v>25</v>
      </c>
      <c r="C22" t="s">
        <v>26</v>
      </c>
      <c r="D22">
        <v>62</v>
      </c>
      <c r="E22" t="s">
        <v>36</v>
      </c>
      <c r="F22">
        <v>24</v>
      </c>
      <c r="G22" t="s">
        <v>109</v>
      </c>
      <c r="H22" t="s">
        <v>17</v>
      </c>
      <c r="I22" t="s">
        <v>18</v>
      </c>
      <c r="J22" t="s">
        <v>15</v>
      </c>
      <c r="K22" s="1">
        <v>1</v>
      </c>
    </row>
    <row r="23" spans="1:11" x14ac:dyDescent="0.25">
      <c r="A23" t="s">
        <v>24</v>
      </c>
      <c r="B23" t="s">
        <v>25</v>
      </c>
      <c r="C23" t="s">
        <v>26</v>
      </c>
      <c r="D23">
        <v>62</v>
      </c>
      <c r="E23" t="s">
        <v>36</v>
      </c>
      <c r="F23">
        <v>335</v>
      </c>
      <c r="G23" t="s">
        <v>110</v>
      </c>
      <c r="H23" t="s">
        <v>12</v>
      </c>
      <c r="I23" t="s">
        <v>13</v>
      </c>
      <c r="J23" t="s">
        <v>15</v>
      </c>
      <c r="K23" s="1">
        <v>1</v>
      </c>
    </row>
    <row r="24" spans="1:11" x14ac:dyDescent="0.25">
      <c r="A24" t="s">
        <v>24</v>
      </c>
      <c r="B24" t="s">
        <v>25</v>
      </c>
      <c r="C24" t="s">
        <v>26</v>
      </c>
      <c r="D24">
        <v>68</v>
      </c>
      <c r="E24" t="s">
        <v>37</v>
      </c>
      <c r="F24">
        <v>71</v>
      </c>
      <c r="G24" t="s">
        <v>111</v>
      </c>
      <c r="H24" t="s">
        <v>12</v>
      </c>
      <c r="I24" t="s">
        <v>28</v>
      </c>
      <c r="J24" t="s">
        <v>14</v>
      </c>
      <c r="K24" s="1">
        <v>5</v>
      </c>
    </row>
    <row r="25" spans="1:11" x14ac:dyDescent="0.25">
      <c r="A25" t="s">
        <v>24</v>
      </c>
      <c r="B25" t="s">
        <v>25</v>
      </c>
      <c r="C25" t="s">
        <v>26</v>
      </c>
      <c r="D25">
        <v>68</v>
      </c>
      <c r="E25" t="s">
        <v>37</v>
      </c>
      <c r="F25">
        <v>71</v>
      </c>
      <c r="G25" t="s">
        <v>111</v>
      </c>
      <c r="H25" t="s">
        <v>12</v>
      </c>
      <c r="I25" t="s">
        <v>28</v>
      </c>
      <c r="J25" t="s">
        <v>15</v>
      </c>
      <c r="K25" s="1">
        <v>1</v>
      </c>
    </row>
    <row r="26" spans="1:11" x14ac:dyDescent="0.25">
      <c r="A26" t="s">
        <v>24</v>
      </c>
      <c r="B26" t="s">
        <v>25</v>
      </c>
      <c r="C26" t="s">
        <v>26</v>
      </c>
      <c r="D26">
        <v>843</v>
      </c>
      <c r="E26" t="s">
        <v>113</v>
      </c>
      <c r="F26">
        <v>119</v>
      </c>
      <c r="G26" t="s">
        <v>39</v>
      </c>
      <c r="H26" t="s">
        <v>17</v>
      </c>
      <c r="I26" t="s">
        <v>40</v>
      </c>
      <c r="J26" t="s">
        <v>15</v>
      </c>
      <c r="K26" s="1">
        <v>1</v>
      </c>
    </row>
    <row r="27" spans="1:11" x14ac:dyDescent="0.25">
      <c r="A27" t="s">
        <v>24</v>
      </c>
      <c r="B27" t="s">
        <v>41</v>
      </c>
      <c r="C27" t="s">
        <v>42</v>
      </c>
      <c r="D27">
        <v>31</v>
      </c>
      <c r="E27" t="s">
        <v>42</v>
      </c>
      <c r="F27">
        <v>702</v>
      </c>
      <c r="G27" t="s">
        <v>146</v>
      </c>
      <c r="H27" t="s">
        <v>12</v>
      </c>
      <c r="I27" t="s">
        <v>13</v>
      </c>
      <c r="J27" t="s">
        <v>14</v>
      </c>
      <c r="K27" s="1">
        <v>3</v>
      </c>
    </row>
    <row r="28" spans="1:11" x14ac:dyDescent="0.25">
      <c r="A28" t="s">
        <v>24</v>
      </c>
      <c r="B28" t="s">
        <v>41</v>
      </c>
      <c r="C28" t="s">
        <v>42</v>
      </c>
      <c r="D28">
        <v>31</v>
      </c>
      <c r="E28" t="s">
        <v>42</v>
      </c>
      <c r="F28">
        <v>702</v>
      </c>
      <c r="G28" t="s">
        <v>146</v>
      </c>
      <c r="H28" t="s">
        <v>12</v>
      </c>
      <c r="I28" t="s">
        <v>13</v>
      </c>
      <c r="J28" t="s">
        <v>15</v>
      </c>
      <c r="K28" s="1">
        <v>6</v>
      </c>
    </row>
    <row r="29" spans="1:11" x14ac:dyDescent="0.25">
      <c r="A29" t="s">
        <v>24</v>
      </c>
      <c r="B29" t="s">
        <v>41</v>
      </c>
      <c r="C29" t="s">
        <v>42</v>
      </c>
      <c r="D29">
        <v>31</v>
      </c>
      <c r="E29" t="s">
        <v>42</v>
      </c>
      <c r="F29">
        <v>704</v>
      </c>
      <c r="G29" t="s">
        <v>186</v>
      </c>
      <c r="H29" t="s">
        <v>12</v>
      </c>
      <c r="I29" t="s">
        <v>28</v>
      </c>
      <c r="J29" t="s">
        <v>14</v>
      </c>
      <c r="K29" s="1">
        <v>87</v>
      </c>
    </row>
    <row r="30" spans="1:11" x14ac:dyDescent="0.25">
      <c r="A30" t="s">
        <v>24</v>
      </c>
      <c r="B30" t="s">
        <v>41</v>
      </c>
      <c r="C30" t="s">
        <v>42</v>
      </c>
      <c r="D30">
        <v>31</v>
      </c>
      <c r="E30" t="s">
        <v>42</v>
      </c>
      <c r="F30">
        <v>704</v>
      </c>
      <c r="G30" t="s">
        <v>186</v>
      </c>
      <c r="H30" t="s">
        <v>12</v>
      </c>
      <c r="I30" t="s">
        <v>28</v>
      </c>
      <c r="J30" t="s">
        <v>15</v>
      </c>
      <c r="K30" s="1">
        <v>68</v>
      </c>
    </row>
    <row r="31" spans="1:11" x14ac:dyDescent="0.25">
      <c r="A31" t="s">
        <v>24</v>
      </c>
      <c r="B31" t="s">
        <v>41</v>
      </c>
      <c r="C31" t="s">
        <v>41</v>
      </c>
      <c r="D31">
        <v>605</v>
      </c>
      <c r="E31" t="s">
        <v>187</v>
      </c>
      <c r="F31">
        <v>605</v>
      </c>
      <c r="G31" t="s">
        <v>188</v>
      </c>
      <c r="H31" t="s">
        <v>12</v>
      </c>
      <c r="I31" t="s">
        <v>31</v>
      </c>
      <c r="J31" t="s">
        <v>14</v>
      </c>
      <c r="K31" s="1">
        <v>50</v>
      </c>
    </row>
    <row r="32" spans="1:11" x14ac:dyDescent="0.25">
      <c r="A32" t="s">
        <v>24</v>
      </c>
      <c r="B32" t="s">
        <v>41</v>
      </c>
      <c r="C32" t="s">
        <v>41</v>
      </c>
      <c r="D32">
        <v>605</v>
      </c>
      <c r="E32" t="s">
        <v>187</v>
      </c>
      <c r="F32">
        <v>605</v>
      </c>
      <c r="G32" t="s">
        <v>188</v>
      </c>
      <c r="H32" t="s">
        <v>12</v>
      </c>
      <c r="I32" t="s">
        <v>31</v>
      </c>
      <c r="J32" t="s">
        <v>15</v>
      </c>
      <c r="K32" s="1">
        <v>51</v>
      </c>
    </row>
    <row r="33" spans="1:11" x14ac:dyDescent="0.25">
      <c r="A33" t="s">
        <v>24</v>
      </c>
      <c r="B33" t="s">
        <v>41</v>
      </c>
      <c r="C33" t="s">
        <v>41</v>
      </c>
      <c r="D33">
        <v>19</v>
      </c>
      <c r="E33" t="s">
        <v>41</v>
      </c>
      <c r="F33">
        <v>256</v>
      </c>
      <c r="G33" t="s">
        <v>147</v>
      </c>
      <c r="H33" t="s">
        <v>12</v>
      </c>
      <c r="I33" t="s">
        <v>13</v>
      </c>
      <c r="J33" t="s">
        <v>14</v>
      </c>
      <c r="K33" s="1">
        <v>1</v>
      </c>
    </row>
    <row r="34" spans="1:11" x14ac:dyDescent="0.25">
      <c r="A34" t="s">
        <v>24</v>
      </c>
      <c r="B34" t="s">
        <v>41</v>
      </c>
      <c r="C34" t="s">
        <v>148</v>
      </c>
      <c r="D34">
        <v>29</v>
      </c>
      <c r="E34" t="s">
        <v>149</v>
      </c>
      <c r="F34">
        <v>1183</v>
      </c>
      <c r="G34" t="s">
        <v>150</v>
      </c>
      <c r="H34" t="s">
        <v>12</v>
      </c>
      <c r="I34" t="s">
        <v>13</v>
      </c>
      <c r="J34" t="s">
        <v>14</v>
      </c>
      <c r="K34" s="1">
        <v>27</v>
      </c>
    </row>
    <row r="35" spans="1:11" x14ac:dyDescent="0.25">
      <c r="A35" t="s">
        <v>24</v>
      </c>
      <c r="B35" t="s">
        <v>41</v>
      </c>
      <c r="C35" t="s">
        <v>148</v>
      </c>
      <c r="D35">
        <v>29</v>
      </c>
      <c r="E35" t="s">
        <v>149</v>
      </c>
      <c r="F35">
        <v>1183</v>
      </c>
      <c r="G35" t="s">
        <v>150</v>
      </c>
      <c r="H35" t="s">
        <v>12</v>
      </c>
      <c r="I35" t="s">
        <v>13</v>
      </c>
      <c r="J35" t="s">
        <v>15</v>
      </c>
      <c r="K35" s="1">
        <v>33</v>
      </c>
    </row>
    <row r="36" spans="1:11" x14ac:dyDescent="0.25">
      <c r="A36" t="s">
        <v>24</v>
      </c>
      <c r="B36" t="s">
        <v>41</v>
      </c>
      <c r="C36" t="s">
        <v>148</v>
      </c>
      <c r="D36">
        <v>29</v>
      </c>
      <c r="E36" t="s">
        <v>149</v>
      </c>
      <c r="F36">
        <v>1184</v>
      </c>
      <c r="G36" t="s">
        <v>30</v>
      </c>
      <c r="H36" t="s">
        <v>12</v>
      </c>
      <c r="I36" t="s">
        <v>13</v>
      </c>
      <c r="J36" t="s">
        <v>14</v>
      </c>
      <c r="K36" s="1">
        <v>1</v>
      </c>
    </row>
    <row r="37" spans="1:11" x14ac:dyDescent="0.25">
      <c r="A37" t="s">
        <v>24</v>
      </c>
      <c r="B37" t="s">
        <v>41</v>
      </c>
      <c r="C37" t="s">
        <v>148</v>
      </c>
      <c r="D37">
        <v>29</v>
      </c>
      <c r="E37" t="s">
        <v>149</v>
      </c>
      <c r="F37">
        <v>1184</v>
      </c>
      <c r="G37" t="s">
        <v>30</v>
      </c>
      <c r="H37" t="s">
        <v>12</v>
      </c>
      <c r="I37" t="s">
        <v>13</v>
      </c>
      <c r="J37" t="s">
        <v>15</v>
      </c>
      <c r="K37" s="1">
        <v>1</v>
      </c>
    </row>
    <row r="38" spans="1:11" x14ac:dyDescent="0.25">
      <c r="A38" t="s">
        <v>24</v>
      </c>
      <c r="B38" t="s">
        <v>43</v>
      </c>
      <c r="C38" t="s">
        <v>44</v>
      </c>
      <c r="D38">
        <v>104</v>
      </c>
      <c r="E38" t="s">
        <v>151</v>
      </c>
      <c r="F38">
        <v>67</v>
      </c>
      <c r="G38" t="s">
        <v>189</v>
      </c>
      <c r="H38" t="s">
        <v>12</v>
      </c>
      <c r="I38" t="s">
        <v>28</v>
      </c>
      <c r="J38" t="s">
        <v>14</v>
      </c>
      <c r="K38" s="1">
        <v>6</v>
      </c>
    </row>
    <row r="39" spans="1:11" x14ac:dyDescent="0.25">
      <c r="A39" t="s">
        <v>24</v>
      </c>
      <c r="B39" t="s">
        <v>43</v>
      </c>
      <c r="C39" t="s">
        <v>44</v>
      </c>
      <c r="D39">
        <v>104</v>
      </c>
      <c r="E39" t="s">
        <v>151</v>
      </c>
      <c r="F39">
        <v>67</v>
      </c>
      <c r="G39" t="s">
        <v>189</v>
      </c>
      <c r="H39" t="s">
        <v>12</v>
      </c>
      <c r="I39" t="s">
        <v>28</v>
      </c>
      <c r="J39" t="s">
        <v>15</v>
      </c>
      <c r="K39" s="1">
        <v>11</v>
      </c>
    </row>
    <row r="40" spans="1:11" x14ac:dyDescent="0.25">
      <c r="A40" t="s">
        <v>24</v>
      </c>
      <c r="B40" t="s">
        <v>43</v>
      </c>
      <c r="C40" t="s">
        <v>44</v>
      </c>
      <c r="D40">
        <v>104</v>
      </c>
      <c r="E40" t="s">
        <v>151</v>
      </c>
      <c r="F40">
        <v>735</v>
      </c>
      <c r="G40" t="s">
        <v>152</v>
      </c>
      <c r="H40" t="s">
        <v>12</v>
      </c>
      <c r="I40" t="s">
        <v>13</v>
      </c>
      <c r="J40" t="s">
        <v>15</v>
      </c>
      <c r="K40" s="1">
        <v>1</v>
      </c>
    </row>
    <row r="41" spans="1:11" x14ac:dyDescent="0.25">
      <c r="A41" t="s">
        <v>24</v>
      </c>
      <c r="B41" t="s">
        <v>43</v>
      </c>
      <c r="C41" t="s">
        <v>44</v>
      </c>
      <c r="D41">
        <v>51</v>
      </c>
      <c r="E41" t="s">
        <v>153</v>
      </c>
      <c r="F41">
        <v>66</v>
      </c>
      <c r="G41" t="s">
        <v>190</v>
      </c>
      <c r="H41" t="s">
        <v>12</v>
      </c>
      <c r="I41" t="s">
        <v>28</v>
      </c>
      <c r="J41" t="s">
        <v>14</v>
      </c>
      <c r="K41" s="1">
        <v>3</v>
      </c>
    </row>
    <row r="42" spans="1:11" x14ac:dyDescent="0.25">
      <c r="A42" t="s">
        <v>24</v>
      </c>
      <c r="B42" t="s">
        <v>43</v>
      </c>
      <c r="C42" t="s">
        <v>44</v>
      </c>
      <c r="D42">
        <v>51</v>
      </c>
      <c r="E42" t="s">
        <v>153</v>
      </c>
      <c r="F42">
        <v>66</v>
      </c>
      <c r="G42" t="s">
        <v>190</v>
      </c>
      <c r="H42" t="s">
        <v>12</v>
      </c>
      <c r="I42" t="s">
        <v>28</v>
      </c>
      <c r="J42" t="s">
        <v>15</v>
      </c>
      <c r="K42" s="1">
        <v>4</v>
      </c>
    </row>
    <row r="43" spans="1:11" x14ac:dyDescent="0.25">
      <c r="A43" t="s">
        <v>24</v>
      </c>
      <c r="B43" t="s">
        <v>43</v>
      </c>
      <c r="C43" t="s">
        <v>44</v>
      </c>
      <c r="D43">
        <v>51</v>
      </c>
      <c r="E43" t="s">
        <v>153</v>
      </c>
      <c r="F43">
        <v>262</v>
      </c>
      <c r="G43" t="s">
        <v>154</v>
      </c>
      <c r="H43" t="s">
        <v>12</v>
      </c>
      <c r="I43" t="s">
        <v>13</v>
      </c>
      <c r="J43" t="s">
        <v>15</v>
      </c>
      <c r="K43" s="1">
        <v>1</v>
      </c>
    </row>
    <row r="44" spans="1:11" x14ac:dyDescent="0.25">
      <c r="A44" t="s">
        <v>24</v>
      </c>
      <c r="B44" t="s">
        <v>43</v>
      </c>
      <c r="C44" t="s">
        <v>44</v>
      </c>
      <c r="D44">
        <v>119</v>
      </c>
      <c r="E44" t="s">
        <v>45</v>
      </c>
      <c r="F44">
        <v>319</v>
      </c>
      <c r="G44" t="s">
        <v>46</v>
      </c>
      <c r="H44" t="s">
        <v>12</v>
      </c>
      <c r="I44" t="s">
        <v>13</v>
      </c>
      <c r="J44" t="s">
        <v>14</v>
      </c>
      <c r="K44" s="1">
        <v>5</v>
      </c>
    </row>
    <row r="45" spans="1:11" x14ac:dyDescent="0.25">
      <c r="A45" t="s">
        <v>24</v>
      </c>
      <c r="B45" t="s">
        <v>43</v>
      </c>
      <c r="C45" t="s">
        <v>44</v>
      </c>
      <c r="D45">
        <v>119</v>
      </c>
      <c r="E45" t="s">
        <v>45</v>
      </c>
      <c r="F45">
        <v>319</v>
      </c>
      <c r="G45" t="s">
        <v>46</v>
      </c>
      <c r="H45" t="s">
        <v>12</v>
      </c>
      <c r="I45" t="s">
        <v>13</v>
      </c>
      <c r="J45" t="s">
        <v>15</v>
      </c>
      <c r="K45" s="1">
        <v>3</v>
      </c>
    </row>
    <row r="46" spans="1:11" x14ac:dyDescent="0.25">
      <c r="A46" t="s">
        <v>24</v>
      </c>
      <c r="B46" t="s">
        <v>43</v>
      </c>
      <c r="C46" t="s">
        <v>47</v>
      </c>
      <c r="D46">
        <v>150</v>
      </c>
      <c r="E46" t="s">
        <v>48</v>
      </c>
      <c r="F46">
        <v>961</v>
      </c>
      <c r="G46" t="s">
        <v>48</v>
      </c>
      <c r="H46" t="s">
        <v>12</v>
      </c>
      <c r="I46" t="s">
        <v>13</v>
      </c>
      <c r="J46" t="s">
        <v>14</v>
      </c>
      <c r="K46" s="1">
        <v>1</v>
      </c>
    </row>
    <row r="47" spans="1:11" x14ac:dyDescent="0.25">
      <c r="A47" t="s">
        <v>24</v>
      </c>
      <c r="B47" t="s">
        <v>43</v>
      </c>
      <c r="C47" t="s">
        <v>43</v>
      </c>
      <c r="D47">
        <v>59</v>
      </c>
      <c r="E47" t="s">
        <v>49</v>
      </c>
      <c r="F47">
        <v>4</v>
      </c>
      <c r="G47" t="s">
        <v>49</v>
      </c>
      <c r="H47" t="s">
        <v>17</v>
      </c>
      <c r="I47" t="s">
        <v>18</v>
      </c>
      <c r="J47" t="s">
        <v>15</v>
      </c>
      <c r="K47" s="1">
        <v>1</v>
      </c>
    </row>
    <row r="48" spans="1:11" x14ac:dyDescent="0.25">
      <c r="A48" t="s">
        <v>24</v>
      </c>
      <c r="B48" t="s">
        <v>50</v>
      </c>
      <c r="C48" t="s">
        <v>51</v>
      </c>
      <c r="D48">
        <v>309</v>
      </c>
      <c r="E48" t="s">
        <v>114</v>
      </c>
      <c r="F48">
        <v>48</v>
      </c>
      <c r="G48" t="s">
        <v>16</v>
      </c>
      <c r="H48" t="s">
        <v>12</v>
      </c>
      <c r="I48" t="s">
        <v>13</v>
      </c>
      <c r="J48" t="s">
        <v>14</v>
      </c>
      <c r="K48" s="1">
        <v>1</v>
      </c>
    </row>
    <row r="49" spans="1:11" x14ac:dyDescent="0.25">
      <c r="A49" t="s">
        <v>24</v>
      </c>
      <c r="B49" t="s">
        <v>50</v>
      </c>
      <c r="C49" t="s">
        <v>155</v>
      </c>
      <c r="D49">
        <v>27</v>
      </c>
      <c r="E49" t="s">
        <v>156</v>
      </c>
      <c r="F49">
        <v>1175</v>
      </c>
      <c r="G49" t="s">
        <v>73</v>
      </c>
      <c r="H49" t="s">
        <v>12</v>
      </c>
      <c r="I49" t="s">
        <v>13</v>
      </c>
      <c r="J49" t="s">
        <v>14</v>
      </c>
      <c r="K49" s="1">
        <v>2</v>
      </c>
    </row>
    <row r="50" spans="1:11" x14ac:dyDescent="0.25">
      <c r="A50" t="s">
        <v>24</v>
      </c>
      <c r="B50" t="s">
        <v>50</v>
      </c>
      <c r="C50" t="s">
        <v>52</v>
      </c>
      <c r="D50">
        <v>84</v>
      </c>
      <c r="E50" t="s">
        <v>53</v>
      </c>
      <c r="F50">
        <v>5</v>
      </c>
      <c r="G50" t="s">
        <v>53</v>
      </c>
      <c r="H50" t="s">
        <v>17</v>
      </c>
      <c r="I50" t="s">
        <v>18</v>
      </c>
      <c r="J50" t="s">
        <v>15</v>
      </c>
      <c r="K50" s="1">
        <v>1</v>
      </c>
    </row>
    <row r="51" spans="1:11" x14ac:dyDescent="0.25">
      <c r="A51" t="s">
        <v>24</v>
      </c>
      <c r="B51" t="s">
        <v>50</v>
      </c>
      <c r="C51" t="s">
        <v>52</v>
      </c>
      <c r="D51">
        <v>503</v>
      </c>
      <c r="E51" t="s">
        <v>137</v>
      </c>
      <c r="F51">
        <v>1583</v>
      </c>
      <c r="G51" t="s">
        <v>137</v>
      </c>
      <c r="H51" t="s">
        <v>17</v>
      </c>
      <c r="I51" t="s">
        <v>106</v>
      </c>
      <c r="J51" t="s">
        <v>14</v>
      </c>
      <c r="K51" s="1">
        <v>1</v>
      </c>
    </row>
    <row r="52" spans="1:11" x14ac:dyDescent="0.25">
      <c r="A52" t="s">
        <v>24</v>
      </c>
      <c r="B52" t="s">
        <v>50</v>
      </c>
      <c r="C52" t="s">
        <v>52</v>
      </c>
      <c r="D52">
        <v>503</v>
      </c>
      <c r="E52" t="s">
        <v>137</v>
      </c>
      <c r="F52">
        <v>1583</v>
      </c>
      <c r="G52" t="s">
        <v>137</v>
      </c>
      <c r="H52" t="s">
        <v>17</v>
      </c>
      <c r="I52" t="s">
        <v>106</v>
      </c>
      <c r="J52" t="s">
        <v>15</v>
      </c>
      <c r="K52" s="1">
        <v>1</v>
      </c>
    </row>
    <row r="53" spans="1:11" x14ac:dyDescent="0.25">
      <c r="A53" t="s">
        <v>24</v>
      </c>
      <c r="B53" t="s">
        <v>50</v>
      </c>
      <c r="C53" t="s">
        <v>52</v>
      </c>
      <c r="D53">
        <v>815</v>
      </c>
      <c r="E53" t="s">
        <v>54</v>
      </c>
      <c r="F53">
        <v>714</v>
      </c>
      <c r="G53" t="s">
        <v>115</v>
      </c>
      <c r="H53" t="s">
        <v>12</v>
      </c>
      <c r="I53" t="s">
        <v>13</v>
      </c>
      <c r="J53" t="s">
        <v>14</v>
      </c>
      <c r="K53" s="1">
        <v>7</v>
      </c>
    </row>
    <row r="54" spans="1:11" x14ac:dyDescent="0.25">
      <c r="A54" t="s">
        <v>24</v>
      </c>
      <c r="B54" t="s">
        <v>50</v>
      </c>
      <c r="C54" t="s">
        <v>52</v>
      </c>
      <c r="D54">
        <v>815</v>
      </c>
      <c r="E54" t="s">
        <v>54</v>
      </c>
      <c r="F54">
        <v>714</v>
      </c>
      <c r="G54" t="s">
        <v>115</v>
      </c>
      <c r="H54" t="s">
        <v>12</v>
      </c>
      <c r="I54" t="s">
        <v>13</v>
      </c>
      <c r="J54" t="s">
        <v>15</v>
      </c>
      <c r="K54" s="1">
        <v>3</v>
      </c>
    </row>
    <row r="55" spans="1:11" x14ac:dyDescent="0.25">
      <c r="A55" t="s">
        <v>24</v>
      </c>
      <c r="B55" t="s">
        <v>50</v>
      </c>
      <c r="C55" t="s">
        <v>52</v>
      </c>
      <c r="D55">
        <v>177</v>
      </c>
      <c r="E55" t="s">
        <v>55</v>
      </c>
      <c r="F55">
        <v>715</v>
      </c>
      <c r="G55" t="s">
        <v>116</v>
      </c>
      <c r="H55" t="s">
        <v>12</v>
      </c>
      <c r="I55" t="s">
        <v>13</v>
      </c>
      <c r="J55" t="s">
        <v>14</v>
      </c>
      <c r="K55" s="1">
        <v>2</v>
      </c>
    </row>
    <row r="56" spans="1:11" x14ac:dyDescent="0.25">
      <c r="A56" t="s">
        <v>24</v>
      </c>
      <c r="B56" t="s">
        <v>50</v>
      </c>
      <c r="C56" t="s">
        <v>52</v>
      </c>
      <c r="D56">
        <v>177</v>
      </c>
      <c r="E56" t="s">
        <v>55</v>
      </c>
      <c r="F56">
        <v>715</v>
      </c>
      <c r="G56" t="s">
        <v>116</v>
      </c>
      <c r="H56" t="s">
        <v>12</v>
      </c>
      <c r="I56" t="s">
        <v>13</v>
      </c>
      <c r="J56" t="s">
        <v>15</v>
      </c>
      <c r="K56" s="1">
        <v>1</v>
      </c>
    </row>
    <row r="57" spans="1:11" x14ac:dyDescent="0.25">
      <c r="A57" t="s">
        <v>24</v>
      </c>
      <c r="B57" t="s">
        <v>50</v>
      </c>
      <c r="C57" t="s">
        <v>56</v>
      </c>
      <c r="D57">
        <v>92</v>
      </c>
      <c r="E57" t="s">
        <v>104</v>
      </c>
      <c r="F57">
        <v>359</v>
      </c>
      <c r="G57" t="s">
        <v>105</v>
      </c>
      <c r="H57" t="s">
        <v>12</v>
      </c>
      <c r="I57" t="s">
        <v>13</v>
      </c>
      <c r="J57" t="s">
        <v>14</v>
      </c>
      <c r="K57" s="1">
        <v>1</v>
      </c>
    </row>
    <row r="58" spans="1:11" x14ac:dyDescent="0.25">
      <c r="A58" t="s">
        <v>24</v>
      </c>
      <c r="B58" t="s">
        <v>50</v>
      </c>
      <c r="C58" t="s">
        <v>56</v>
      </c>
      <c r="D58">
        <v>97</v>
      </c>
      <c r="E58" t="s">
        <v>57</v>
      </c>
      <c r="F58">
        <v>34</v>
      </c>
      <c r="G58" t="s">
        <v>57</v>
      </c>
      <c r="H58" t="s">
        <v>17</v>
      </c>
      <c r="I58" t="s">
        <v>18</v>
      </c>
      <c r="J58" t="s">
        <v>15</v>
      </c>
      <c r="K58" s="1">
        <v>2</v>
      </c>
    </row>
    <row r="59" spans="1:11" x14ac:dyDescent="0.25">
      <c r="A59" t="s">
        <v>24</v>
      </c>
      <c r="B59" t="s">
        <v>50</v>
      </c>
      <c r="C59" t="s">
        <v>56</v>
      </c>
      <c r="D59">
        <v>838</v>
      </c>
      <c r="E59" t="s">
        <v>58</v>
      </c>
      <c r="F59">
        <v>770</v>
      </c>
      <c r="G59" t="s">
        <v>59</v>
      </c>
      <c r="H59" t="s">
        <v>12</v>
      </c>
      <c r="I59" t="s">
        <v>13</v>
      </c>
      <c r="J59" t="s">
        <v>14</v>
      </c>
      <c r="K59" s="1">
        <v>1</v>
      </c>
    </row>
    <row r="60" spans="1:11" x14ac:dyDescent="0.25">
      <c r="A60" t="s">
        <v>24</v>
      </c>
      <c r="B60" t="s">
        <v>50</v>
      </c>
      <c r="C60" t="s">
        <v>60</v>
      </c>
      <c r="D60">
        <v>805</v>
      </c>
      <c r="E60" t="s">
        <v>61</v>
      </c>
      <c r="F60">
        <v>277</v>
      </c>
      <c r="G60" t="s">
        <v>191</v>
      </c>
      <c r="H60" t="s">
        <v>12</v>
      </c>
      <c r="I60" t="s">
        <v>28</v>
      </c>
      <c r="J60" t="s">
        <v>14</v>
      </c>
      <c r="K60" s="1">
        <v>35</v>
      </c>
    </row>
    <row r="61" spans="1:11" x14ac:dyDescent="0.25">
      <c r="A61" t="s">
        <v>24</v>
      </c>
      <c r="B61" t="s">
        <v>50</v>
      </c>
      <c r="C61" t="s">
        <v>60</v>
      </c>
      <c r="D61">
        <v>805</v>
      </c>
      <c r="E61" t="s">
        <v>61</v>
      </c>
      <c r="F61">
        <v>277</v>
      </c>
      <c r="G61" t="s">
        <v>191</v>
      </c>
      <c r="H61" t="s">
        <v>12</v>
      </c>
      <c r="I61" t="s">
        <v>28</v>
      </c>
      <c r="J61" t="s">
        <v>15</v>
      </c>
      <c r="K61" s="1">
        <v>32</v>
      </c>
    </row>
    <row r="62" spans="1:11" x14ac:dyDescent="0.25">
      <c r="A62" t="s">
        <v>24</v>
      </c>
      <c r="B62" t="s">
        <v>50</v>
      </c>
      <c r="C62" t="s">
        <v>60</v>
      </c>
      <c r="D62">
        <v>88</v>
      </c>
      <c r="E62" t="s">
        <v>62</v>
      </c>
      <c r="F62">
        <v>353</v>
      </c>
      <c r="G62" t="s">
        <v>63</v>
      </c>
      <c r="H62" t="s">
        <v>12</v>
      </c>
      <c r="I62" t="s">
        <v>13</v>
      </c>
      <c r="J62" t="s">
        <v>14</v>
      </c>
      <c r="K62" s="1">
        <v>19</v>
      </c>
    </row>
    <row r="63" spans="1:11" x14ac:dyDescent="0.25">
      <c r="A63" t="s">
        <v>24</v>
      </c>
      <c r="B63" t="s">
        <v>50</v>
      </c>
      <c r="C63" t="s">
        <v>60</v>
      </c>
      <c r="D63">
        <v>88</v>
      </c>
      <c r="E63" t="s">
        <v>62</v>
      </c>
      <c r="F63">
        <v>353</v>
      </c>
      <c r="G63" t="s">
        <v>63</v>
      </c>
      <c r="H63" t="s">
        <v>12</v>
      </c>
      <c r="I63" t="s">
        <v>13</v>
      </c>
      <c r="J63" t="s">
        <v>15</v>
      </c>
      <c r="K63" s="1">
        <v>12</v>
      </c>
    </row>
    <row r="64" spans="1:11" x14ac:dyDescent="0.25">
      <c r="A64" t="s">
        <v>24</v>
      </c>
      <c r="B64" t="s">
        <v>50</v>
      </c>
      <c r="C64" t="s">
        <v>60</v>
      </c>
      <c r="D64">
        <v>88</v>
      </c>
      <c r="E64" t="s">
        <v>62</v>
      </c>
      <c r="F64">
        <v>354</v>
      </c>
      <c r="G64" t="s">
        <v>64</v>
      </c>
      <c r="H64" t="s">
        <v>12</v>
      </c>
      <c r="I64" t="s">
        <v>13</v>
      </c>
      <c r="J64" t="s">
        <v>14</v>
      </c>
      <c r="K64" s="1">
        <v>10</v>
      </c>
    </row>
    <row r="65" spans="1:11" x14ac:dyDescent="0.25">
      <c r="A65" t="s">
        <v>24</v>
      </c>
      <c r="B65" t="s">
        <v>50</v>
      </c>
      <c r="C65" t="s">
        <v>60</v>
      </c>
      <c r="D65">
        <v>88</v>
      </c>
      <c r="E65" t="s">
        <v>62</v>
      </c>
      <c r="F65">
        <v>354</v>
      </c>
      <c r="G65" t="s">
        <v>64</v>
      </c>
      <c r="H65" t="s">
        <v>12</v>
      </c>
      <c r="I65" t="s">
        <v>13</v>
      </c>
      <c r="J65" t="s">
        <v>15</v>
      </c>
      <c r="K65" s="1">
        <v>9</v>
      </c>
    </row>
    <row r="66" spans="1:11" x14ac:dyDescent="0.25">
      <c r="A66" t="s">
        <v>24</v>
      </c>
      <c r="B66" t="s">
        <v>50</v>
      </c>
      <c r="C66" t="s">
        <v>60</v>
      </c>
      <c r="D66">
        <v>88</v>
      </c>
      <c r="E66" t="s">
        <v>62</v>
      </c>
      <c r="F66">
        <v>355</v>
      </c>
      <c r="G66" t="s">
        <v>34</v>
      </c>
      <c r="H66" t="s">
        <v>12</v>
      </c>
      <c r="I66" t="s">
        <v>13</v>
      </c>
      <c r="J66" t="s">
        <v>14</v>
      </c>
      <c r="K66" s="1">
        <v>2</v>
      </c>
    </row>
    <row r="67" spans="1:11" x14ac:dyDescent="0.25">
      <c r="A67" t="s">
        <v>24</v>
      </c>
      <c r="B67" t="s">
        <v>50</v>
      </c>
      <c r="C67" t="s">
        <v>60</v>
      </c>
      <c r="D67">
        <v>88</v>
      </c>
      <c r="E67" t="s">
        <v>62</v>
      </c>
      <c r="F67">
        <v>355</v>
      </c>
      <c r="G67" t="s">
        <v>34</v>
      </c>
      <c r="H67" t="s">
        <v>12</v>
      </c>
      <c r="I67" t="s">
        <v>13</v>
      </c>
      <c r="J67" t="s">
        <v>15</v>
      </c>
      <c r="K67" s="1">
        <v>6</v>
      </c>
    </row>
    <row r="68" spans="1:11" x14ac:dyDescent="0.25">
      <c r="A68" t="s">
        <v>24</v>
      </c>
      <c r="B68" t="s">
        <v>50</v>
      </c>
      <c r="C68" t="s">
        <v>60</v>
      </c>
      <c r="D68">
        <v>88</v>
      </c>
      <c r="E68" t="s">
        <v>62</v>
      </c>
      <c r="F68">
        <v>356</v>
      </c>
      <c r="G68" t="s">
        <v>117</v>
      </c>
      <c r="H68" t="s">
        <v>12</v>
      </c>
      <c r="I68" t="s">
        <v>13</v>
      </c>
      <c r="J68" t="s">
        <v>14</v>
      </c>
      <c r="K68" s="1">
        <v>1</v>
      </c>
    </row>
    <row r="69" spans="1:11" x14ac:dyDescent="0.25">
      <c r="A69" t="s">
        <v>24</v>
      </c>
      <c r="B69" t="s">
        <v>50</v>
      </c>
      <c r="C69" t="s">
        <v>60</v>
      </c>
      <c r="D69">
        <v>88</v>
      </c>
      <c r="E69" t="s">
        <v>62</v>
      </c>
      <c r="F69">
        <v>356</v>
      </c>
      <c r="G69" t="s">
        <v>117</v>
      </c>
      <c r="H69" t="s">
        <v>12</v>
      </c>
      <c r="I69" t="s">
        <v>13</v>
      </c>
      <c r="J69" t="s">
        <v>15</v>
      </c>
      <c r="K69" s="1">
        <v>1</v>
      </c>
    </row>
    <row r="70" spans="1:11" x14ac:dyDescent="0.25">
      <c r="A70" t="s">
        <v>24</v>
      </c>
      <c r="B70" t="s">
        <v>50</v>
      </c>
      <c r="C70" t="s">
        <v>60</v>
      </c>
      <c r="D70">
        <v>89</v>
      </c>
      <c r="E70" t="s">
        <v>65</v>
      </c>
      <c r="F70">
        <v>213</v>
      </c>
      <c r="G70" t="s">
        <v>118</v>
      </c>
      <c r="H70" t="s">
        <v>12</v>
      </c>
      <c r="I70" t="s">
        <v>13</v>
      </c>
      <c r="J70" t="s">
        <v>15</v>
      </c>
      <c r="K70" s="1">
        <v>1</v>
      </c>
    </row>
    <row r="71" spans="1:11" x14ac:dyDescent="0.25">
      <c r="A71" t="s">
        <v>24</v>
      </c>
      <c r="B71" t="s">
        <v>50</v>
      </c>
      <c r="C71" t="s">
        <v>60</v>
      </c>
      <c r="D71">
        <v>89</v>
      </c>
      <c r="E71" t="s">
        <v>65</v>
      </c>
      <c r="F71">
        <v>357</v>
      </c>
      <c r="G71" t="s">
        <v>66</v>
      </c>
      <c r="H71" t="s">
        <v>12</v>
      </c>
      <c r="I71" t="s">
        <v>13</v>
      </c>
      <c r="J71" t="s">
        <v>14</v>
      </c>
      <c r="K71" s="1">
        <v>11</v>
      </c>
    </row>
    <row r="72" spans="1:11" x14ac:dyDescent="0.25">
      <c r="A72" t="s">
        <v>24</v>
      </c>
      <c r="B72" t="s">
        <v>50</v>
      </c>
      <c r="C72" t="s">
        <v>60</v>
      </c>
      <c r="D72">
        <v>89</v>
      </c>
      <c r="E72" t="s">
        <v>65</v>
      </c>
      <c r="F72">
        <v>357</v>
      </c>
      <c r="G72" t="s">
        <v>66</v>
      </c>
      <c r="H72" t="s">
        <v>12</v>
      </c>
      <c r="I72" t="s">
        <v>13</v>
      </c>
      <c r="J72" t="s">
        <v>15</v>
      </c>
      <c r="K72" s="1">
        <v>5</v>
      </c>
    </row>
    <row r="73" spans="1:11" x14ac:dyDescent="0.25">
      <c r="A73" t="s">
        <v>67</v>
      </c>
      <c r="B73" t="s">
        <v>119</v>
      </c>
      <c r="C73" t="s">
        <v>119</v>
      </c>
      <c r="D73">
        <v>684</v>
      </c>
      <c r="E73" t="s">
        <v>182</v>
      </c>
      <c r="F73">
        <v>684</v>
      </c>
      <c r="G73" t="s">
        <v>183</v>
      </c>
      <c r="H73" t="s">
        <v>12</v>
      </c>
      <c r="I73" t="s">
        <v>31</v>
      </c>
      <c r="J73" t="s">
        <v>14</v>
      </c>
      <c r="K73" s="1">
        <v>1</v>
      </c>
    </row>
    <row r="74" spans="1:11" x14ac:dyDescent="0.25">
      <c r="A74" t="s">
        <v>67</v>
      </c>
      <c r="B74" t="s">
        <v>119</v>
      </c>
      <c r="C74" t="s">
        <v>119</v>
      </c>
      <c r="D74">
        <v>684</v>
      </c>
      <c r="E74" t="s">
        <v>182</v>
      </c>
      <c r="F74">
        <v>684</v>
      </c>
      <c r="G74" t="s">
        <v>183</v>
      </c>
      <c r="H74" t="s">
        <v>12</v>
      </c>
      <c r="I74" t="s">
        <v>31</v>
      </c>
      <c r="J74" t="s">
        <v>15</v>
      </c>
      <c r="K74" s="1">
        <v>1</v>
      </c>
    </row>
    <row r="75" spans="1:11" x14ac:dyDescent="0.25">
      <c r="A75" t="s">
        <v>67</v>
      </c>
      <c r="B75" t="s">
        <v>119</v>
      </c>
      <c r="C75" t="s">
        <v>157</v>
      </c>
      <c r="D75">
        <v>337</v>
      </c>
      <c r="E75" t="s">
        <v>157</v>
      </c>
      <c r="F75">
        <v>931</v>
      </c>
      <c r="G75" t="s">
        <v>157</v>
      </c>
      <c r="H75" t="s">
        <v>12</v>
      </c>
      <c r="I75" t="s">
        <v>13</v>
      </c>
      <c r="J75" t="s">
        <v>14</v>
      </c>
      <c r="K75" s="1">
        <v>17</v>
      </c>
    </row>
    <row r="76" spans="1:11" x14ac:dyDescent="0.25">
      <c r="A76" t="s">
        <v>67</v>
      </c>
      <c r="B76" t="s">
        <v>119</v>
      </c>
      <c r="C76" t="s">
        <v>157</v>
      </c>
      <c r="D76">
        <v>337</v>
      </c>
      <c r="E76" t="s">
        <v>157</v>
      </c>
      <c r="F76">
        <v>931</v>
      </c>
      <c r="G76" t="s">
        <v>157</v>
      </c>
      <c r="H76" t="s">
        <v>12</v>
      </c>
      <c r="I76" t="s">
        <v>13</v>
      </c>
      <c r="J76" t="s">
        <v>15</v>
      </c>
      <c r="K76" s="1">
        <v>19</v>
      </c>
    </row>
    <row r="77" spans="1:11" x14ac:dyDescent="0.25">
      <c r="A77" t="s">
        <v>67</v>
      </c>
      <c r="B77" t="s">
        <v>69</v>
      </c>
      <c r="C77" t="s">
        <v>158</v>
      </c>
      <c r="D77">
        <v>6</v>
      </c>
      <c r="E77" t="s">
        <v>158</v>
      </c>
      <c r="F77">
        <v>1083</v>
      </c>
      <c r="G77" t="s">
        <v>159</v>
      </c>
      <c r="H77" t="s">
        <v>12</v>
      </c>
      <c r="I77" t="s">
        <v>13</v>
      </c>
      <c r="J77" t="s">
        <v>14</v>
      </c>
      <c r="K77" s="1">
        <v>70</v>
      </c>
    </row>
    <row r="78" spans="1:11" x14ac:dyDescent="0.25">
      <c r="A78" t="s">
        <v>67</v>
      </c>
      <c r="B78" t="s">
        <v>69</v>
      </c>
      <c r="C78" t="s">
        <v>158</v>
      </c>
      <c r="D78">
        <v>6</v>
      </c>
      <c r="E78" t="s">
        <v>158</v>
      </c>
      <c r="F78">
        <v>1083</v>
      </c>
      <c r="G78" t="s">
        <v>159</v>
      </c>
      <c r="H78" t="s">
        <v>12</v>
      </c>
      <c r="I78" t="s">
        <v>13</v>
      </c>
      <c r="J78" t="s">
        <v>15</v>
      </c>
      <c r="K78" s="1">
        <v>76</v>
      </c>
    </row>
    <row r="79" spans="1:11" x14ac:dyDescent="0.25">
      <c r="A79" t="s">
        <v>67</v>
      </c>
      <c r="B79" t="s">
        <v>69</v>
      </c>
      <c r="C79" t="s">
        <v>158</v>
      </c>
      <c r="D79">
        <v>6</v>
      </c>
      <c r="E79" t="s">
        <v>158</v>
      </c>
      <c r="F79">
        <v>1084</v>
      </c>
      <c r="G79" t="s">
        <v>160</v>
      </c>
      <c r="H79" t="s">
        <v>12</v>
      </c>
      <c r="I79" t="s">
        <v>13</v>
      </c>
      <c r="J79" t="s">
        <v>14</v>
      </c>
      <c r="K79" s="1">
        <v>31</v>
      </c>
    </row>
    <row r="80" spans="1:11" x14ac:dyDescent="0.25">
      <c r="A80" t="s">
        <v>67</v>
      </c>
      <c r="B80" t="s">
        <v>69</v>
      </c>
      <c r="C80" t="s">
        <v>158</v>
      </c>
      <c r="D80">
        <v>6</v>
      </c>
      <c r="E80" t="s">
        <v>158</v>
      </c>
      <c r="F80">
        <v>1084</v>
      </c>
      <c r="G80" t="s">
        <v>160</v>
      </c>
      <c r="H80" t="s">
        <v>12</v>
      </c>
      <c r="I80" t="s">
        <v>13</v>
      </c>
      <c r="J80" t="s">
        <v>15</v>
      </c>
      <c r="K80" s="1">
        <v>32</v>
      </c>
    </row>
    <row r="81" spans="1:11" x14ac:dyDescent="0.25">
      <c r="A81" t="s">
        <v>67</v>
      </c>
      <c r="B81" t="s">
        <v>69</v>
      </c>
      <c r="C81" t="s">
        <v>161</v>
      </c>
      <c r="D81">
        <v>7</v>
      </c>
      <c r="E81" t="s">
        <v>161</v>
      </c>
      <c r="F81">
        <v>1087</v>
      </c>
      <c r="G81" t="s">
        <v>162</v>
      </c>
      <c r="H81" t="s">
        <v>12</v>
      </c>
      <c r="I81" t="s">
        <v>13</v>
      </c>
      <c r="J81" t="s">
        <v>14</v>
      </c>
      <c r="K81" s="1">
        <v>2</v>
      </c>
    </row>
    <row r="82" spans="1:11" x14ac:dyDescent="0.25">
      <c r="A82" t="s">
        <v>67</v>
      </c>
      <c r="B82" t="s">
        <v>69</v>
      </c>
      <c r="C82" t="s">
        <v>69</v>
      </c>
      <c r="D82">
        <v>118</v>
      </c>
      <c r="E82" t="s">
        <v>71</v>
      </c>
      <c r="F82">
        <v>304</v>
      </c>
      <c r="G82" t="s">
        <v>163</v>
      </c>
      <c r="H82" t="s">
        <v>12</v>
      </c>
      <c r="I82" t="s">
        <v>13</v>
      </c>
      <c r="J82" t="s">
        <v>15</v>
      </c>
      <c r="K82" s="1">
        <v>1</v>
      </c>
    </row>
    <row r="83" spans="1:11" x14ac:dyDescent="0.25">
      <c r="A83" t="s">
        <v>67</v>
      </c>
      <c r="B83" t="s">
        <v>72</v>
      </c>
      <c r="C83" t="s">
        <v>72</v>
      </c>
      <c r="D83">
        <v>275</v>
      </c>
      <c r="E83" t="s">
        <v>120</v>
      </c>
      <c r="F83">
        <v>766</v>
      </c>
      <c r="G83" t="s">
        <v>120</v>
      </c>
      <c r="H83" t="s">
        <v>12</v>
      </c>
      <c r="I83" t="s">
        <v>13</v>
      </c>
      <c r="J83" t="s">
        <v>14</v>
      </c>
      <c r="K83" s="1">
        <v>2</v>
      </c>
    </row>
    <row r="84" spans="1:11" x14ac:dyDescent="0.25">
      <c r="A84" t="s">
        <v>67</v>
      </c>
      <c r="B84" t="s">
        <v>72</v>
      </c>
      <c r="C84" t="s">
        <v>72</v>
      </c>
      <c r="D84">
        <v>275</v>
      </c>
      <c r="E84" t="s">
        <v>120</v>
      </c>
      <c r="F84">
        <v>766</v>
      </c>
      <c r="G84" t="s">
        <v>120</v>
      </c>
      <c r="H84" t="s">
        <v>12</v>
      </c>
      <c r="I84" t="s">
        <v>13</v>
      </c>
      <c r="J84" t="s">
        <v>15</v>
      </c>
      <c r="K84" s="1">
        <v>1</v>
      </c>
    </row>
    <row r="85" spans="1:11" x14ac:dyDescent="0.25">
      <c r="A85" t="s">
        <v>67</v>
      </c>
      <c r="B85" t="s">
        <v>72</v>
      </c>
      <c r="C85" t="s">
        <v>72</v>
      </c>
      <c r="D85">
        <v>273</v>
      </c>
      <c r="E85" t="s">
        <v>121</v>
      </c>
      <c r="F85">
        <v>1271</v>
      </c>
      <c r="G85" t="s">
        <v>121</v>
      </c>
      <c r="H85" t="s">
        <v>12</v>
      </c>
      <c r="I85" t="s">
        <v>13</v>
      </c>
      <c r="J85" t="s">
        <v>14</v>
      </c>
      <c r="K85" s="1">
        <v>15</v>
      </c>
    </row>
    <row r="86" spans="1:11" x14ac:dyDescent="0.25">
      <c r="A86" t="s">
        <v>67</v>
      </c>
      <c r="B86" t="s">
        <v>72</v>
      </c>
      <c r="C86" t="s">
        <v>72</v>
      </c>
      <c r="D86">
        <v>273</v>
      </c>
      <c r="E86" t="s">
        <v>121</v>
      </c>
      <c r="F86">
        <v>1271</v>
      </c>
      <c r="G86" t="s">
        <v>121</v>
      </c>
      <c r="H86" t="s">
        <v>12</v>
      </c>
      <c r="I86" t="s">
        <v>13</v>
      </c>
      <c r="J86" t="s">
        <v>15</v>
      </c>
      <c r="K86" s="1">
        <v>6</v>
      </c>
    </row>
    <row r="87" spans="1:11" x14ac:dyDescent="0.25">
      <c r="A87" t="s">
        <v>67</v>
      </c>
      <c r="B87" t="s">
        <v>75</v>
      </c>
      <c r="C87" t="s">
        <v>122</v>
      </c>
      <c r="D87">
        <v>15</v>
      </c>
      <c r="E87" t="s">
        <v>38</v>
      </c>
      <c r="F87">
        <v>80</v>
      </c>
      <c r="G87" t="s">
        <v>124</v>
      </c>
      <c r="H87" t="s">
        <v>12</v>
      </c>
      <c r="I87" t="s">
        <v>13</v>
      </c>
      <c r="J87" t="s">
        <v>14</v>
      </c>
      <c r="K87" s="1">
        <v>1</v>
      </c>
    </row>
    <row r="88" spans="1:11" x14ac:dyDescent="0.25">
      <c r="A88" t="s">
        <v>67</v>
      </c>
      <c r="B88" t="s">
        <v>75</v>
      </c>
      <c r="C88" t="s">
        <v>75</v>
      </c>
      <c r="D88">
        <v>111</v>
      </c>
      <c r="E88" t="s">
        <v>125</v>
      </c>
      <c r="F88">
        <v>154</v>
      </c>
      <c r="G88" t="s">
        <v>74</v>
      </c>
      <c r="H88" t="s">
        <v>12</v>
      </c>
      <c r="I88" t="s">
        <v>13</v>
      </c>
      <c r="J88" t="s">
        <v>14</v>
      </c>
      <c r="K88" s="1">
        <v>11</v>
      </c>
    </row>
    <row r="89" spans="1:11" x14ac:dyDescent="0.25">
      <c r="A89" t="s">
        <v>67</v>
      </c>
      <c r="B89" t="s">
        <v>75</v>
      </c>
      <c r="C89" t="s">
        <v>75</v>
      </c>
      <c r="D89">
        <v>111</v>
      </c>
      <c r="E89" t="s">
        <v>125</v>
      </c>
      <c r="F89">
        <v>154</v>
      </c>
      <c r="G89" t="s">
        <v>74</v>
      </c>
      <c r="H89" t="s">
        <v>12</v>
      </c>
      <c r="I89" t="s">
        <v>13</v>
      </c>
      <c r="J89" t="s">
        <v>15</v>
      </c>
      <c r="K89" s="1">
        <v>13</v>
      </c>
    </row>
    <row r="90" spans="1:11" x14ac:dyDescent="0.25">
      <c r="A90" t="s">
        <v>67</v>
      </c>
      <c r="B90" t="s">
        <v>75</v>
      </c>
      <c r="C90" t="s">
        <v>75</v>
      </c>
      <c r="D90">
        <v>111</v>
      </c>
      <c r="E90" t="s">
        <v>125</v>
      </c>
      <c r="F90">
        <v>529</v>
      </c>
      <c r="G90" t="s">
        <v>126</v>
      </c>
      <c r="H90" t="s">
        <v>12</v>
      </c>
      <c r="I90" t="s">
        <v>13</v>
      </c>
      <c r="J90" t="s">
        <v>15</v>
      </c>
      <c r="K90" s="1">
        <v>4</v>
      </c>
    </row>
    <row r="91" spans="1:11" x14ac:dyDescent="0.25">
      <c r="A91" t="s">
        <v>67</v>
      </c>
      <c r="B91" t="s">
        <v>75</v>
      </c>
      <c r="C91" t="s">
        <v>75</v>
      </c>
      <c r="D91">
        <v>111</v>
      </c>
      <c r="E91" t="s">
        <v>125</v>
      </c>
      <c r="F91">
        <v>529</v>
      </c>
      <c r="G91" t="s">
        <v>126</v>
      </c>
      <c r="H91" t="s">
        <v>12</v>
      </c>
      <c r="I91" t="s">
        <v>13</v>
      </c>
      <c r="J91" t="s">
        <v>15</v>
      </c>
      <c r="K91" s="1">
        <v>1</v>
      </c>
    </row>
    <row r="92" spans="1:11" x14ac:dyDescent="0.25">
      <c r="A92" t="s">
        <v>67</v>
      </c>
      <c r="B92" t="s">
        <v>75</v>
      </c>
      <c r="C92" t="s">
        <v>75</v>
      </c>
      <c r="D92">
        <v>111</v>
      </c>
      <c r="E92" t="s">
        <v>125</v>
      </c>
      <c r="F92">
        <v>541</v>
      </c>
      <c r="G92" t="s">
        <v>127</v>
      </c>
      <c r="H92" t="s">
        <v>12</v>
      </c>
      <c r="I92" t="s">
        <v>13</v>
      </c>
      <c r="J92" t="s">
        <v>14</v>
      </c>
      <c r="K92" s="1">
        <v>14</v>
      </c>
    </row>
    <row r="93" spans="1:11" x14ac:dyDescent="0.25">
      <c r="A93" t="s">
        <v>67</v>
      </c>
      <c r="B93" t="s">
        <v>75</v>
      </c>
      <c r="C93" t="s">
        <v>75</v>
      </c>
      <c r="D93">
        <v>111</v>
      </c>
      <c r="E93" t="s">
        <v>125</v>
      </c>
      <c r="F93">
        <v>541</v>
      </c>
      <c r="G93" t="s">
        <v>127</v>
      </c>
      <c r="H93" t="s">
        <v>12</v>
      </c>
      <c r="I93" t="s">
        <v>13</v>
      </c>
      <c r="J93" t="s">
        <v>15</v>
      </c>
      <c r="K93" s="1">
        <v>10</v>
      </c>
    </row>
    <row r="94" spans="1:11" x14ac:dyDescent="0.25">
      <c r="A94" t="s">
        <v>67</v>
      </c>
      <c r="B94" t="s">
        <v>75</v>
      </c>
      <c r="C94" t="s">
        <v>75</v>
      </c>
      <c r="D94">
        <v>77</v>
      </c>
      <c r="E94" t="s">
        <v>192</v>
      </c>
      <c r="F94">
        <v>561</v>
      </c>
      <c r="G94" t="s">
        <v>193</v>
      </c>
      <c r="H94" t="s">
        <v>17</v>
      </c>
      <c r="I94" t="s">
        <v>18</v>
      </c>
      <c r="J94" t="s">
        <v>15</v>
      </c>
      <c r="K94" s="1">
        <v>1</v>
      </c>
    </row>
    <row r="95" spans="1:11" x14ac:dyDescent="0.25">
      <c r="A95" t="s">
        <v>67</v>
      </c>
      <c r="B95" t="s">
        <v>75</v>
      </c>
      <c r="C95" t="s">
        <v>75</v>
      </c>
      <c r="D95">
        <v>112</v>
      </c>
      <c r="E95" t="s">
        <v>128</v>
      </c>
      <c r="F95">
        <v>78</v>
      </c>
      <c r="G95" t="s">
        <v>73</v>
      </c>
      <c r="H95" t="s">
        <v>12</v>
      </c>
      <c r="I95" t="s">
        <v>13</v>
      </c>
      <c r="J95" t="s">
        <v>14</v>
      </c>
      <c r="K95" s="1">
        <v>1</v>
      </c>
    </row>
    <row r="96" spans="1:11" x14ac:dyDescent="0.25">
      <c r="A96" t="s">
        <v>67</v>
      </c>
      <c r="B96" t="s">
        <v>75</v>
      </c>
      <c r="C96" t="s">
        <v>75</v>
      </c>
      <c r="D96">
        <v>112</v>
      </c>
      <c r="E96" t="s">
        <v>128</v>
      </c>
      <c r="F96">
        <v>78</v>
      </c>
      <c r="G96" t="s">
        <v>73</v>
      </c>
      <c r="H96" t="s">
        <v>12</v>
      </c>
      <c r="I96" t="s">
        <v>13</v>
      </c>
      <c r="J96" t="s">
        <v>15</v>
      </c>
      <c r="K96" s="1">
        <v>3</v>
      </c>
    </row>
    <row r="97" spans="1:11" x14ac:dyDescent="0.25">
      <c r="A97" t="s">
        <v>67</v>
      </c>
      <c r="B97" t="s">
        <v>75</v>
      </c>
      <c r="C97" t="s">
        <v>75</v>
      </c>
      <c r="D97">
        <v>73</v>
      </c>
      <c r="E97" t="s">
        <v>129</v>
      </c>
      <c r="F97">
        <v>28</v>
      </c>
      <c r="G97" t="s">
        <v>129</v>
      </c>
      <c r="H97" t="s">
        <v>17</v>
      </c>
      <c r="I97" t="s">
        <v>18</v>
      </c>
      <c r="J97" t="s">
        <v>15</v>
      </c>
      <c r="K97" s="1">
        <v>1</v>
      </c>
    </row>
    <row r="98" spans="1:11" x14ac:dyDescent="0.25">
      <c r="A98" t="s">
        <v>67</v>
      </c>
      <c r="B98" t="s">
        <v>75</v>
      </c>
      <c r="C98" t="s">
        <v>75</v>
      </c>
      <c r="D98">
        <v>73</v>
      </c>
      <c r="E98" t="s">
        <v>129</v>
      </c>
      <c r="F98">
        <v>58</v>
      </c>
      <c r="G98" t="s">
        <v>164</v>
      </c>
      <c r="H98" t="s">
        <v>12</v>
      </c>
      <c r="I98" t="s">
        <v>13</v>
      </c>
      <c r="J98" t="s">
        <v>14</v>
      </c>
      <c r="K98" s="1">
        <v>17</v>
      </c>
    </row>
    <row r="99" spans="1:11" x14ac:dyDescent="0.25">
      <c r="A99" t="s">
        <v>67</v>
      </c>
      <c r="B99" t="s">
        <v>75</v>
      </c>
      <c r="C99" t="s">
        <v>75</v>
      </c>
      <c r="D99">
        <v>73</v>
      </c>
      <c r="E99" t="s">
        <v>129</v>
      </c>
      <c r="F99">
        <v>58</v>
      </c>
      <c r="G99" t="s">
        <v>164</v>
      </c>
      <c r="H99" t="s">
        <v>12</v>
      </c>
      <c r="I99" t="s">
        <v>13</v>
      </c>
      <c r="J99" t="s">
        <v>15</v>
      </c>
      <c r="K99" s="1">
        <v>23</v>
      </c>
    </row>
    <row r="100" spans="1:11" x14ac:dyDescent="0.25">
      <c r="A100" t="s">
        <v>67</v>
      </c>
      <c r="B100" t="s">
        <v>75</v>
      </c>
      <c r="C100" t="s">
        <v>75</v>
      </c>
      <c r="D100">
        <v>73</v>
      </c>
      <c r="E100" t="s">
        <v>129</v>
      </c>
      <c r="F100">
        <v>155</v>
      </c>
      <c r="G100" t="s">
        <v>165</v>
      </c>
      <c r="H100" t="s">
        <v>12</v>
      </c>
      <c r="I100" t="s">
        <v>13</v>
      </c>
      <c r="J100" t="s">
        <v>14</v>
      </c>
      <c r="K100" s="1">
        <v>24</v>
      </c>
    </row>
    <row r="101" spans="1:11" x14ac:dyDescent="0.25">
      <c r="A101" t="s">
        <v>67</v>
      </c>
      <c r="B101" t="s">
        <v>75</v>
      </c>
      <c r="C101" t="s">
        <v>75</v>
      </c>
      <c r="D101">
        <v>73</v>
      </c>
      <c r="E101" t="s">
        <v>129</v>
      </c>
      <c r="F101">
        <v>155</v>
      </c>
      <c r="G101" t="s">
        <v>165</v>
      </c>
      <c r="H101" t="s">
        <v>12</v>
      </c>
      <c r="I101" t="s">
        <v>13</v>
      </c>
      <c r="J101" t="s">
        <v>15</v>
      </c>
      <c r="K101" s="1">
        <v>39</v>
      </c>
    </row>
    <row r="102" spans="1:11" x14ac:dyDescent="0.25">
      <c r="A102" t="s">
        <v>67</v>
      </c>
      <c r="B102" t="s">
        <v>75</v>
      </c>
      <c r="C102" t="s">
        <v>75</v>
      </c>
      <c r="D102">
        <v>76</v>
      </c>
      <c r="E102" t="s">
        <v>76</v>
      </c>
      <c r="F102">
        <v>194</v>
      </c>
      <c r="G102" t="s">
        <v>77</v>
      </c>
      <c r="H102" t="s">
        <v>12</v>
      </c>
      <c r="I102" t="s">
        <v>13</v>
      </c>
      <c r="J102" t="s">
        <v>14</v>
      </c>
      <c r="K102" s="1">
        <v>2</v>
      </c>
    </row>
    <row r="103" spans="1:11" x14ac:dyDescent="0.25">
      <c r="A103" t="s">
        <v>67</v>
      </c>
      <c r="B103" t="s">
        <v>166</v>
      </c>
      <c r="C103" t="s">
        <v>167</v>
      </c>
      <c r="D103">
        <v>17</v>
      </c>
      <c r="E103" t="s">
        <v>168</v>
      </c>
      <c r="F103">
        <v>251</v>
      </c>
      <c r="G103" t="s">
        <v>112</v>
      </c>
      <c r="H103" t="s">
        <v>12</v>
      </c>
      <c r="I103" t="s">
        <v>13</v>
      </c>
      <c r="J103" t="s">
        <v>15</v>
      </c>
      <c r="K103" s="1">
        <v>1</v>
      </c>
    </row>
    <row r="104" spans="1:11" x14ac:dyDescent="0.25">
      <c r="A104" t="s">
        <v>67</v>
      </c>
      <c r="B104" t="s">
        <v>78</v>
      </c>
      <c r="C104" t="s">
        <v>130</v>
      </c>
      <c r="D104">
        <v>302</v>
      </c>
      <c r="E104" t="s">
        <v>130</v>
      </c>
      <c r="F104">
        <v>1123</v>
      </c>
      <c r="G104" t="s">
        <v>169</v>
      </c>
      <c r="H104" t="s">
        <v>12</v>
      </c>
      <c r="I104" t="s">
        <v>13</v>
      </c>
      <c r="J104" t="s">
        <v>15</v>
      </c>
      <c r="K104" s="1">
        <v>1</v>
      </c>
    </row>
    <row r="105" spans="1:11" x14ac:dyDescent="0.25">
      <c r="A105" t="s">
        <v>67</v>
      </c>
      <c r="B105" t="s">
        <v>78</v>
      </c>
      <c r="C105" t="s">
        <v>130</v>
      </c>
      <c r="D105">
        <v>302</v>
      </c>
      <c r="E105" t="s">
        <v>130</v>
      </c>
      <c r="F105">
        <v>1124</v>
      </c>
      <c r="G105" t="s">
        <v>123</v>
      </c>
      <c r="H105" t="s">
        <v>12</v>
      </c>
      <c r="I105" t="s">
        <v>13</v>
      </c>
      <c r="J105" t="s">
        <v>15</v>
      </c>
      <c r="K105" s="1">
        <v>1</v>
      </c>
    </row>
    <row r="106" spans="1:11" x14ac:dyDescent="0.25">
      <c r="A106" t="s">
        <v>67</v>
      </c>
      <c r="B106" t="s">
        <v>78</v>
      </c>
      <c r="C106" t="s">
        <v>170</v>
      </c>
      <c r="D106">
        <v>318</v>
      </c>
      <c r="E106" t="s">
        <v>170</v>
      </c>
      <c r="F106">
        <v>789</v>
      </c>
      <c r="G106" t="s">
        <v>194</v>
      </c>
      <c r="H106" t="s">
        <v>12</v>
      </c>
      <c r="I106" t="s">
        <v>13</v>
      </c>
      <c r="J106" t="s">
        <v>14</v>
      </c>
      <c r="K106" s="1">
        <v>4</v>
      </c>
    </row>
    <row r="107" spans="1:11" x14ac:dyDescent="0.25">
      <c r="A107" t="s">
        <v>67</v>
      </c>
      <c r="B107" t="s">
        <v>78</v>
      </c>
      <c r="C107" t="s">
        <v>170</v>
      </c>
      <c r="D107">
        <v>318</v>
      </c>
      <c r="E107" t="s">
        <v>170</v>
      </c>
      <c r="F107">
        <v>789</v>
      </c>
      <c r="G107" t="s">
        <v>194</v>
      </c>
      <c r="H107" t="s">
        <v>12</v>
      </c>
      <c r="I107" t="s">
        <v>13</v>
      </c>
      <c r="J107" t="s">
        <v>15</v>
      </c>
      <c r="K107" s="1">
        <v>6</v>
      </c>
    </row>
    <row r="108" spans="1:11" x14ac:dyDescent="0.25">
      <c r="A108" t="s">
        <v>79</v>
      </c>
      <c r="B108" t="s">
        <v>80</v>
      </c>
      <c r="C108" t="s">
        <v>81</v>
      </c>
      <c r="D108">
        <v>841</v>
      </c>
      <c r="E108" t="s">
        <v>171</v>
      </c>
      <c r="F108">
        <v>762</v>
      </c>
      <c r="G108" t="s">
        <v>172</v>
      </c>
      <c r="H108" t="s">
        <v>12</v>
      </c>
      <c r="I108" t="s">
        <v>13</v>
      </c>
      <c r="J108" t="s">
        <v>14</v>
      </c>
      <c r="K108" s="1">
        <v>2</v>
      </c>
    </row>
    <row r="109" spans="1:11" x14ac:dyDescent="0.25">
      <c r="A109" t="s">
        <v>79</v>
      </c>
      <c r="B109" t="s">
        <v>80</v>
      </c>
      <c r="C109" t="s">
        <v>81</v>
      </c>
      <c r="D109">
        <v>841</v>
      </c>
      <c r="E109" t="s">
        <v>171</v>
      </c>
      <c r="F109">
        <v>762</v>
      </c>
      <c r="G109" t="s">
        <v>172</v>
      </c>
      <c r="H109" t="s">
        <v>12</v>
      </c>
      <c r="I109" t="s">
        <v>13</v>
      </c>
      <c r="J109" t="s">
        <v>15</v>
      </c>
      <c r="K109" s="1">
        <v>2</v>
      </c>
    </row>
    <row r="110" spans="1:11" x14ac:dyDescent="0.25">
      <c r="A110" t="s">
        <v>79</v>
      </c>
      <c r="B110" t="s">
        <v>80</v>
      </c>
      <c r="C110" t="s">
        <v>81</v>
      </c>
      <c r="D110">
        <v>99</v>
      </c>
      <c r="E110" t="s">
        <v>70</v>
      </c>
      <c r="F110">
        <v>376</v>
      </c>
      <c r="G110" t="s">
        <v>70</v>
      </c>
      <c r="H110" t="s">
        <v>12</v>
      </c>
      <c r="I110" t="s">
        <v>13</v>
      </c>
      <c r="J110" t="s">
        <v>15</v>
      </c>
      <c r="K110" s="1">
        <v>1</v>
      </c>
    </row>
    <row r="111" spans="1:11" x14ac:dyDescent="0.25">
      <c r="A111" t="s">
        <v>79</v>
      </c>
      <c r="B111" t="s">
        <v>131</v>
      </c>
      <c r="C111" t="s">
        <v>132</v>
      </c>
      <c r="D111">
        <v>674</v>
      </c>
      <c r="E111" t="s">
        <v>195</v>
      </c>
      <c r="F111">
        <v>674</v>
      </c>
      <c r="G111" t="s">
        <v>196</v>
      </c>
      <c r="H111" t="s">
        <v>12</v>
      </c>
      <c r="I111" t="s">
        <v>31</v>
      </c>
      <c r="J111" t="s">
        <v>14</v>
      </c>
      <c r="K111" s="1">
        <v>1</v>
      </c>
    </row>
    <row r="112" spans="1:11" x14ac:dyDescent="0.25">
      <c r="A112" t="s">
        <v>82</v>
      </c>
      <c r="B112" t="s">
        <v>83</v>
      </c>
      <c r="C112" t="s">
        <v>83</v>
      </c>
      <c r="D112">
        <v>802</v>
      </c>
      <c r="E112" t="s">
        <v>133</v>
      </c>
      <c r="F112">
        <v>130</v>
      </c>
      <c r="G112" t="s">
        <v>83</v>
      </c>
      <c r="H112" t="s">
        <v>17</v>
      </c>
      <c r="I112" t="s">
        <v>40</v>
      </c>
      <c r="J112" t="s">
        <v>14</v>
      </c>
      <c r="K112" s="1">
        <v>1</v>
      </c>
    </row>
    <row r="113" spans="1:11" x14ac:dyDescent="0.25">
      <c r="A113" t="s">
        <v>82</v>
      </c>
      <c r="B113" t="s">
        <v>83</v>
      </c>
      <c r="C113" t="s">
        <v>83</v>
      </c>
      <c r="D113">
        <v>802</v>
      </c>
      <c r="E113" t="s">
        <v>133</v>
      </c>
      <c r="F113">
        <v>130</v>
      </c>
      <c r="G113" t="s">
        <v>83</v>
      </c>
      <c r="H113" t="s">
        <v>17</v>
      </c>
      <c r="I113" t="s">
        <v>40</v>
      </c>
      <c r="J113" t="s">
        <v>15</v>
      </c>
      <c r="K113" s="1">
        <v>1</v>
      </c>
    </row>
    <row r="114" spans="1:11" x14ac:dyDescent="0.25">
      <c r="A114" t="s">
        <v>82</v>
      </c>
      <c r="B114" t="s">
        <v>83</v>
      </c>
      <c r="C114" t="s">
        <v>83</v>
      </c>
      <c r="D114">
        <v>42</v>
      </c>
      <c r="E114" t="s">
        <v>84</v>
      </c>
      <c r="F114">
        <v>163</v>
      </c>
      <c r="G114" t="s">
        <v>134</v>
      </c>
      <c r="H114" t="s">
        <v>12</v>
      </c>
      <c r="I114" t="s">
        <v>28</v>
      </c>
      <c r="J114" t="s">
        <v>15</v>
      </c>
      <c r="K114" s="1">
        <v>1</v>
      </c>
    </row>
    <row r="115" spans="1:11" x14ac:dyDescent="0.25">
      <c r="A115" t="s">
        <v>82</v>
      </c>
      <c r="B115" t="s">
        <v>83</v>
      </c>
      <c r="C115" t="s">
        <v>173</v>
      </c>
      <c r="D115">
        <v>332</v>
      </c>
      <c r="E115" t="s">
        <v>173</v>
      </c>
      <c r="F115">
        <v>908</v>
      </c>
      <c r="G115" t="s">
        <v>68</v>
      </c>
      <c r="H115" t="s">
        <v>12</v>
      </c>
      <c r="I115" t="s">
        <v>13</v>
      </c>
      <c r="J115" t="s">
        <v>15</v>
      </c>
      <c r="K115" s="1">
        <v>1</v>
      </c>
    </row>
    <row r="116" spans="1:11" x14ac:dyDescent="0.25">
      <c r="A116" t="s">
        <v>82</v>
      </c>
      <c r="B116" t="s">
        <v>85</v>
      </c>
      <c r="C116" t="s">
        <v>86</v>
      </c>
      <c r="D116">
        <v>28</v>
      </c>
      <c r="E116" t="s">
        <v>86</v>
      </c>
      <c r="F116">
        <v>1180</v>
      </c>
      <c r="G116" t="s">
        <v>87</v>
      </c>
      <c r="H116" t="s">
        <v>12</v>
      </c>
      <c r="I116" t="s">
        <v>13</v>
      </c>
      <c r="J116" t="s">
        <v>14</v>
      </c>
      <c r="K116" s="1">
        <v>1</v>
      </c>
    </row>
    <row r="117" spans="1:11" x14ac:dyDescent="0.25">
      <c r="A117" t="s">
        <v>82</v>
      </c>
      <c r="B117" t="s">
        <v>85</v>
      </c>
      <c r="C117" t="s">
        <v>86</v>
      </c>
      <c r="D117">
        <v>28</v>
      </c>
      <c r="E117" t="s">
        <v>86</v>
      </c>
      <c r="F117">
        <v>1180</v>
      </c>
      <c r="G117" t="s">
        <v>87</v>
      </c>
      <c r="H117" t="s">
        <v>12</v>
      </c>
      <c r="I117" t="s">
        <v>13</v>
      </c>
      <c r="J117" t="s">
        <v>15</v>
      </c>
      <c r="K117" s="1">
        <v>1</v>
      </c>
    </row>
    <row r="118" spans="1:11" x14ac:dyDescent="0.25">
      <c r="A118" t="s">
        <v>82</v>
      </c>
      <c r="B118" t="s">
        <v>88</v>
      </c>
      <c r="C118" t="s">
        <v>88</v>
      </c>
      <c r="D118">
        <v>41</v>
      </c>
      <c r="E118" t="s">
        <v>89</v>
      </c>
      <c r="F118">
        <v>42</v>
      </c>
      <c r="G118" t="s">
        <v>89</v>
      </c>
      <c r="H118" t="s">
        <v>17</v>
      </c>
      <c r="I118" t="s">
        <v>18</v>
      </c>
      <c r="J118" t="s">
        <v>15</v>
      </c>
      <c r="K118" s="1">
        <v>1</v>
      </c>
    </row>
    <row r="119" spans="1:11" x14ac:dyDescent="0.25">
      <c r="A119" t="s">
        <v>82</v>
      </c>
      <c r="B119" t="s">
        <v>90</v>
      </c>
      <c r="C119" t="s">
        <v>174</v>
      </c>
      <c r="D119">
        <v>204</v>
      </c>
      <c r="E119" t="s">
        <v>174</v>
      </c>
      <c r="F119">
        <v>1451</v>
      </c>
      <c r="G119" t="s">
        <v>68</v>
      </c>
      <c r="H119" t="s">
        <v>12</v>
      </c>
      <c r="I119" t="s">
        <v>13</v>
      </c>
      <c r="J119" t="s">
        <v>14</v>
      </c>
      <c r="K119" s="1">
        <v>1</v>
      </c>
    </row>
    <row r="120" spans="1:11" x14ac:dyDescent="0.25">
      <c r="A120" t="s">
        <v>82</v>
      </c>
      <c r="B120" t="s">
        <v>90</v>
      </c>
      <c r="C120" t="s">
        <v>174</v>
      </c>
      <c r="D120">
        <v>204</v>
      </c>
      <c r="E120" t="s">
        <v>174</v>
      </c>
      <c r="F120">
        <v>1451</v>
      </c>
      <c r="G120" t="s">
        <v>68</v>
      </c>
      <c r="H120" t="s">
        <v>12</v>
      </c>
      <c r="I120" t="s">
        <v>13</v>
      </c>
      <c r="J120" t="s">
        <v>15</v>
      </c>
      <c r="K120" s="1">
        <v>1</v>
      </c>
    </row>
    <row r="121" spans="1:11" x14ac:dyDescent="0.25">
      <c r="A121" t="s">
        <v>82</v>
      </c>
      <c r="B121" t="s">
        <v>90</v>
      </c>
      <c r="C121" t="s">
        <v>90</v>
      </c>
      <c r="D121">
        <v>619</v>
      </c>
      <c r="E121" t="s">
        <v>175</v>
      </c>
      <c r="F121">
        <v>619</v>
      </c>
      <c r="G121" t="s">
        <v>176</v>
      </c>
      <c r="H121" t="s">
        <v>12</v>
      </c>
      <c r="I121" t="s">
        <v>31</v>
      </c>
      <c r="J121" t="s">
        <v>15</v>
      </c>
      <c r="K121" s="1">
        <v>1</v>
      </c>
    </row>
    <row r="122" spans="1:11" x14ac:dyDescent="0.25">
      <c r="A122" t="s">
        <v>82</v>
      </c>
      <c r="B122" t="s">
        <v>90</v>
      </c>
      <c r="C122" t="s">
        <v>90</v>
      </c>
      <c r="D122">
        <v>632</v>
      </c>
      <c r="E122" t="s">
        <v>135</v>
      </c>
      <c r="F122">
        <v>632</v>
      </c>
      <c r="G122" t="s">
        <v>136</v>
      </c>
      <c r="H122" t="s">
        <v>12</v>
      </c>
      <c r="I122" t="s">
        <v>31</v>
      </c>
      <c r="J122" t="s">
        <v>14</v>
      </c>
      <c r="K122" s="1">
        <v>14</v>
      </c>
    </row>
    <row r="123" spans="1:11" x14ac:dyDescent="0.25">
      <c r="A123" t="s">
        <v>82</v>
      </c>
      <c r="B123" t="s">
        <v>90</v>
      </c>
      <c r="C123" t="s">
        <v>90</v>
      </c>
      <c r="D123">
        <v>632</v>
      </c>
      <c r="E123" t="s">
        <v>135</v>
      </c>
      <c r="F123">
        <v>632</v>
      </c>
      <c r="G123" t="s">
        <v>136</v>
      </c>
      <c r="H123" t="s">
        <v>12</v>
      </c>
      <c r="I123" t="s">
        <v>31</v>
      </c>
      <c r="J123" t="s">
        <v>15</v>
      </c>
      <c r="K123" s="1">
        <v>25</v>
      </c>
    </row>
    <row r="124" spans="1:11" x14ac:dyDescent="0.25">
      <c r="A124" t="s">
        <v>82</v>
      </c>
      <c r="B124" t="s">
        <v>90</v>
      </c>
      <c r="C124" t="s">
        <v>90</v>
      </c>
      <c r="D124">
        <v>662</v>
      </c>
      <c r="E124" t="s">
        <v>177</v>
      </c>
      <c r="F124">
        <v>662</v>
      </c>
      <c r="G124" t="s">
        <v>178</v>
      </c>
      <c r="H124" t="s">
        <v>12</v>
      </c>
      <c r="I124" t="s">
        <v>31</v>
      </c>
      <c r="J124" t="s">
        <v>14</v>
      </c>
      <c r="K124" s="1">
        <v>7</v>
      </c>
    </row>
    <row r="125" spans="1:11" x14ac:dyDescent="0.25">
      <c r="A125" t="s">
        <v>82</v>
      </c>
      <c r="B125" t="s">
        <v>90</v>
      </c>
      <c r="C125" t="s">
        <v>90</v>
      </c>
      <c r="D125">
        <v>662</v>
      </c>
      <c r="E125" t="s">
        <v>177</v>
      </c>
      <c r="F125">
        <v>662</v>
      </c>
      <c r="G125" t="s">
        <v>178</v>
      </c>
      <c r="H125" t="s">
        <v>12</v>
      </c>
      <c r="I125" t="s">
        <v>31</v>
      </c>
      <c r="J125" t="s">
        <v>15</v>
      </c>
      <c r="K125" s="1">
        <v>11</v>
      </c>
    </row>
    <row r="126" spans="1:11" x14ac:dyDescent="0.25">
      <c r="A126" t="s">
        <v>82</v>
      </c>
      <c r="B126" t="s">
        <v>90</v>
      </c>
      <c r="C126" t="s">
        <v>90</v>
      </c>
      <c r="D126">
        <v>45</v>
      </c>
      <c r="E126" t="s">
        <v>179</v>
      </c>
      <c r="F126">
        <v>54</v>
      </c>
      <c r="G126" t="s">
        <v>180</v>
      </c>
      <c r="H126" t="s">
        <v>12</v>
      </c>
      <c r="I126" t="s">
        <v>13</v>
      </c>
      <c r="J126" t="s">
        <v>14</v>
      </c>
      <c r="K126" s="1">
        <v>2</v>
      </c>
    </row>
    <row r="127" spans="1:11" x14ac:dyDescent="0.25">
      <c r="A127" t="s">
        <v>82</v>
      </c>
      <c r="B127" t="s">
        <v>90</v>
      </c>
      <c r="C127" t="s">
        <v>90</v>
      </c>
      <c r="D127">
        <v>45</v>
      </c>
      <c r="E127" t="s">
        <v>179</v>
      </c>
      <c r="F127">
        <v>54</v>
      </c>
      <c r="G127" t="s">
        <v>180</v>
      </c>
      <c r="H127" t="s">
        <v>12</v>
      </c>
      <c r="I127" t="s">
        <v>13</v>
      </c>
      <c r="J127" t="s">
        <v>15</v>
      </c>
      <c r="K127" s="1">
        <v>2</v>
      </c>
    </row>
    <row r="128" spans="1:11" x14ac:dyDescent="0.25">
      <c r="A128" t="s">
        <v>82</v>
      </c>
      <c r="B128" t="s">
        <v>90</v>
      </c>
      <c r="C128" t="s">
        <v>90</v>
      </c>
      <c r="D128">
        <v>98</v>
      </c>
      <c r="E128" t="s">
        <v>138</v>
      </c>
      <c r="F128">
        <v>76</v>
      </c>
      <c r="G128" t="s">
        <v>139</v>
      </c>
      <c r="H128" t="s">
        <v>12</v>
      </c>
      <c r="I128" t="s">
        <v>28</v>
      </c>
      <c r="J128" t="s">
        <v>14</v>
      </c>
      <c r="K128" s="1">
        <v>4</v>
      </c>
    </row>
    <row r="129" spans="1:11" x14ac:dyDescent="0.25">
      <c r="A129" t="s">
        <v>82</v>
      </c>
      <c r="B129" t="s">
        <v>90</v>
      </c>
      <c r="C129" t="s">
        <v>90</v>
      </c>
      <c r="D129">
        <v>98</v>
      </c>
      <c r="E129" t="s">
        <v>138</v>
      </c>
      <c r="F129">
        <v>76</v>
      </c>
      <c r="G129" t="s">
        <v>139</v>
      </c>
      <c r="H129" t="s">
        <v>12</v>
      </c>
      <c r="I129" t="s">
        <v>28</v>
      </c>
      <c r="J129" t="s">
        <v>15</v>
      </c>
      <c r="K129" s="1">
        <v>5</v>
      </c>
    </row>
    <row r="130" spans="1:11" x14ac:dyDescent="0.25">
      <c r="A130" t="s">
        <v>82</v>
      </c>
      <c r="B130" t="s">
        <v>90</v>
      </c>
      <c r="C130" t="s">
        <v>90</v>
      </c>
      <c r="D130">
        <v>98</v>
      </c>
      <c r="E130" t="s">
        <v>138</v>
      </c>
      <c r="F130">
        <v>76</v>
      </c>
      <c r="G130" t="s">
        <v>139</v>
      </c>
      <c r="H130" t="s">
        <v>12</v>
      </c>
      <c r="I130" t="s">
        <v>28</v>
      </c>
      <c r="J130" t="s">
        <v>15</v>
      </c>
      <c r="K130" s="1">
        <v>1</v>
      </c>
    </row>
    <row r="131" spans="1:11" x14ac:dyDescent="0.25">
      <c r="A131" t="s">
        <v>82</v>
      </c>
      <c r="B131" t="s">
        <v>90</v>
      </c>
      <c r="C131" t="s">
        <v>90</v>
      </c>
      <c r="D131">
        <v>98</v>
      </c>
      <c r="E131" t="s">
        <v>138</v>
      </c>
      <c r="F131">
        <v>296</v>
      </c>
      <c r="G131" t="s">
        <v>140</v>
      </c>
      <c r="H131" t="s">
        <v>12</v>
      </c>
      <c r="I131" t="s">
        <v>13</v>
      </c>
      <c r="J131" t="s">
        <v>14</v>
      </c>
      <c r="K131" s="1">
        <v>2</v>
      </c>
    </row>
    <row r="132" spans="1:11" x14ac:dyDescent="0.25">
      <c r="A132" t="s">
        <v>82</v>
      </c>
      <c r="B132" t="s">
        <v>90</v>
      </c>
      <c r="C132" t="s">
        <v>90</v>
      </c>
      <c r="D132">
        <v>98</v>
      </c>
      <c r="E132" t="s">
        <v>138</v>
      </c>
      <c r="F132">
        <v>296</v>
      </c>
      <c r="G132" t="s">
        <v>140</v>
      </c>
      <c r="H132" t="s">
        <v>12</v>
      </c>
      <c r="I132" t="s">
        <v>13</v>
      </c>
      <c r="J132" t="s">
        <v>15</v>
      </c>
      <c r="K132" s="1">
        <v>3</v>
      </c>
    </row>
    <row r="133" spans="1:11" x14ac:dyDescent="0.25">
      <c r="K133" s="1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:C6"/>
    </sheetView>
  </sheetViews>
  <sheetFormatPr baseColWidth="10" defaultRowHeight="15" x14ac:dyDescent="0.25"/>
  <sheetData>
    <row r="1" spans="1:3" x14ac:dyDescent="0.25">
      <c r="A1" t="s">
        <v>92</v>
      </c>
      <c r="B1" t="s">
        <v>93</v>
      </c>
      <c r="C1" t="s">
        <v>94</v>
      </c>
    </row>
    <row r="2" spans="1:3" x14ac:dyDescent="0.25">
      <c r="A2">
        <v>1</v>
      </c>
      <c r="B2" t="s">
        <v>95</v>
      </c>
      <c r="C2">
        <v>170160</v>
      </c>
    </row>
    <row r="3" spans="1:3" x14ac:dyDescent="0.25">
      <c r="A3">
        <v>2</v>
      </c>
      <c r="B3" t="s">
        <v>96</v>
      </c>
      <c r="C3">
        <v>2963</v>
      </c>
    </row>
    <row r="4" spans="1:3" x14ac:dyDescent="0.25">
      <c r="A4">
        <v>3</v>
      </c>
      <c r="B4" t="s">
        <v>97</v>
      </c>
      <c r="C4">
        <v>38</v>
      </c>
    </row>
    <row r="5" spans="1:3" x14ac:dyDescent="0.25">
      <c r="A5">
        <v>4</v>
      </c>
      <c r="B5" t="s">
        <v>98</v>
      </c>
      <c r="C5">
        <v>50</v>
      </c>
    </row>
    <row r="6" spans="1:3" x14ac:dyDescent="0.25">
      <c r="A6">
        <v>5</v>
      </c>
      <c r="B6" t="s">
        <v>99</v>
      </c>
      <c r="C6">
        <v>15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8" workbookViewId="0">
      <selection activeCell="C33" sqref="C33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100</v>
      </c>
      <c r="B1" t="s">
        <v>101</v>
      </c>
      <c r="C1" t="s">
        <v>102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1157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995</v>
      </c>
    </row>
    <row r="10" spans="1:3" x14ac:dyDescent="0.25">
      <c r="A10">
        <v>2018</v>
      </c>
      <c r="B10">
        <v>9</v>
      </c>
      <c r="C10" s="1">
        <v>1548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1773</v>
      </c>
    </row>
    <row r="13" spans="1:3" x14ac:dyDescent="0.25">
      <c r="A13">
        <v>2018</v>
      </c>
      <c r="B13">
        <v>12</v>
      </c>
      <c r="C13" s="1">
        <v>926</v>
      </c>
    </row>
    <row r="14" spans="1:3" x14ac:dyDescent="0.25">
      <c r="A14">
        <v>2019</v>
      </c>
      <c r="B14">
        <v>1</v>
      </c>
      <c r="C14" s="1">
        <v>1610</v>
      </c>
    </row>
    <row r="15" spans="1:3" x14ac:dyDescent="0.25">
      <c r="A15">
        <v>2019</v>
      </c>
      <c r="B15">
        <v>2</v>
      </c>
      <c r="C15" s="1">
        <v>2071</v>
      </c>
    </row>
    <row r="16" spans="1:3" x14ac:dyDescent="0.25">
      <c r="A16">
        <v>2019</v>
      </c>
      <c r="B16">
        <v>3</v>
      </c>
      <c r="C16" s="1">
        <v>2962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2345</v>
      </c>
    </row>
    <row r="19" spans="1:3" x14ac:dyDescent="0.25">
      <c r="A19">
        <v>2019</v>
      </c>
      <c r="B19">
        <v>6</v>
      </c>
      <c r="C19" s="1">
        <v>1935</v>
      </c>
    </row>
    <row r="20" spans="1:3" x14ac:dyDescent="0.25">
      <c r="A20">
        <v>2019</v>
      </c>
      <c r="B20">
        <v>7</v>
      </c>
      <c r="C20" s="1">
        <v>456</v>
      </c>
    </row>
    <row r="21" spans="1:3" x14ac:dyDescent="0.25">
      <c r="A21">
        <v>2019</v>
      </c>
      <c r="B21">
        <v>8</v>
      </c>
      <c r="C21">
        <v>1441</v>
      </c>
    </row>
    <row r="22" spans="1:3" x14ac:dyDescent="0.25">
      <c r="A22">
        <v>2019</v>
      </c>
      <c r="B22">
        <v>9</v>
      </c>
      <c r="C22">
        <v>2226</v>
      </c>
    </row>
    <row r="23" spans="1:3" x14ac:dyDescent="0.25">
      <c r="A23">
        <v>2019</v>
      </c>
      <c r="B23">
        <v>10</v>
      </c>
      <c r="C23">
        <v>2528</v>
      </c>
    </row>
    <row r="24" spans="1:3" x14ac:dyDescent="0.25">
      <c r="A24">
        <v>2019</v>
      </c>
      <c r="B24">
        <v>11</v>
      </c>
      <c r="C24">
        <v>3417</v>
      </c>
    </row>
    <row r="25" spans="1:3" x14ac:dyDescent="0.25">
      <c r="A25">
        <v>2019</v>
      </c>
      <c r="B25">
        <v>12</v>
      </c>
      <c r="C25">
        <v>1887</v>
      </c>
    </row>
    <row r="26" spans="1:3" x14ac:dyDescent="0.25">
      <c r="A26">
        <v>2020</v>
      </c>
      <c r="B26">
        <v>1</v>
      </c>
      <c r="C26">
        <v>2235</v>
      </c>
    </row>
    <row r="27" spans="1:3" x14ac:dyDescent="0.25">
      <c r="A27">
        <v>2020</v>
      </c>
      <c r="B27">
        <v>2</v>
      </c>
      <c r="C27">
        <v>1914</v>
      </c>
    </row>
    <row r="28" spans="1:3" x14ac:dyDescent="0.25">
      <c r="A28">
        <v>2020</v>
      </c>
      <c r="B28">
        <v>3</v>
      </c>
      <c r="C28">
        <v>797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214</v>
      </c>
    </row>
    <row r="31" spans="1:3" x14ac:dyDescent="0.25">
      <c r="A31">
        <v>2020</v>
      </c>
      <c r="B31">
        <v>6</v>
      </c>
      <c r="C31">
        <v>339</v>
      </c>
    </row>
    <row r="32" spans="1:3" x14ac:dyDescent="0.25">
      <c r="A32">
        <v>2020</v>
      </c>
      <c r="B32">
        <v>7</v>
      </c>
      <c r="C32">
        <v>1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230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99</v>
      </c>
    </row>
    <row r="38" spans="1:3" x14ac:dyDescent="0.25">
      <c r="A38">
        <v>2021</v>
      </c>
      <c r="B38">
        <v>1</v>
      </c>
      <c r="C38">
        <v>79</v>
      </c>
    </row>
    <row r="39" spans="1:3" x14ac:dyDescent="0.25">
      <c r="A39">
        <v>2021</v>
      </c>
      <c r="B39">
        <v>2</v>
      </c>
      <c r="C39">
        <v>133</v>
      </c>
    </row>
    <row r="40" spans="1:3" x14ac:dyDescent="0.25">
      <c r="A40">
        <v>2021</v>
      </c>
      <c r="B40">
        <v>3</v>
      </c>
      <c r="C40">
        <v>23</v>
      </c>
    </row>
    <row r="41" spans="1:3" x14ac:dyDescent="0.25">
      <c r="A41">
        <v>2021</v>
      </c>
      <c r="B41">
        <v>4</v>
      </c>
      <c r="C41">
        <v>165</v>
      </c>
    </row>
    <row r="42" spans="1:3" x14ac:dyDescent="0.25">
      <c r="A42">
        <v>2021</v>
      </c>
      <c r="B42">
        <v>5</v>
      </c>
      <c r="C42">
        <v>271</v>
      </c>
    </row>
    <row r="43" spans="1:3" x14ac:dyDescent="0.25">
      <c r="A43">
        <v>2021</v>
      </c>
      <c r="B43">
        <v>6</v>
      </c>
      <c r="C43">
        <v>26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9</v>
      </c>
      <c r="C45">
        <v>256</v>
      </c>
    </row>
    <row r="46" spans="1:3" x14ac:dyDescent="0.25">
      <c r="A46">
        <v>2021</v>
      </c>
      <c r="B46">
        <v>10</v>
      </c>
      <c r="C46">
        <v>834</v>
      </c>
    </row>
    <row r="47" spans="1:3" x14ac:dyDescent="0.25">
      <c r="A47">
        <v>2021</v>
      </c>
      <c r="B47">
        <v>11</v>
      </c>
      <c r="C47">
        <v>1367</v>
      </c>
    </row>
    <row r="48" spans="1:3" x14ac:dyDescent="0.25">
      <c r="A48">
        <v>2021</v>
      </c>
      <c r="B48">
        <v>12</v>
      </c>
      <c r="C48">
        <v>1388</v>
      </c>
    </row>
    <row r="49" spans="3:3" x14ac:dyDescent="0.25">
      <c r="C49" s="1">
        <f>SUBTOTAL(109,Tabla3[Cantidad de Evaluaciones])</f>
        <v>49879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8"/>
  <sheetViews>
    <sheetView showGridLines="0" tabSelected="1" zoomScale="60" zoomScaleNormal="60" workbookViewId="0">
      <selection activeCell="F76" sqref="F76"/>
    </sheetView>
  </sheetViews>
  <sheetFormatPr baseColWidth="10" defaultColWidth="9.140625" defaultRowHeight="15" x14ac:dyDescent="0.25"/>
  <cols>
    <col min="2" max="2" width="21.42578125" customWidth="1"/>
    <col min="3" max="3" width="20.28515625" customWidth="1"/>
    <col min="4" max="4" width="16.85546875" customWidth="1"/>
    <col min="5" max="5" width="11" customWidth="1"/>
    <col min="6" max="6" width="10.85546875" customWidth="1"/>
    <col min="7" max="7" width="13.140625" customWidth="1"/>
    <col min="8" max="8" width="16.85546875" customWidth="1"/>
    <col min="9" max="9" width="11.42578125" customWidth="1"/>
    <col min="10" max="10" width="15.85546875" customWidth="1"/>
    <col min="11" max="11" width="19.28515625" customWidth="1"/>
    <col min="12" max="12" width="17.42578125" customWidth="1"/>
    <col min="13" max="13" width="25" customWidth="1"/>
    <col min="14" max="14" width="32.140625" customWidth="1"/>
    <col min="15" max="15" width="22.28515625" customWidth="1"/>
    <col min="16" max="16" width="42.5703125" customWidth="1"/>
    <col min="17" max="17" width="37.42578125" customWidth="1"/>
    <col min="18" max="18" width="17.7109375" customWidth="1"/>
    <col min="19" max="19" width="15.85546875" customWidth="1"/>
    <col min="29" max="29" width="27.7109375" customWidth="1"/>
    <col min="32" max="32" width="6.7109375" customWidth="1"/>
    <col min="33" max="33" width="7" customWidth="1"/>
    <col min="34" max="34" width="6.7109375" customWidth="1"/>
    <col min="35" max="35" width="6.5703125" customWidth="1"/>
    <col min="36" max="36" width="11.85546875" customWidth="1"/>
    <col min="37" max="37" width="15.85546875" customWidth="1"/>
  </cols>
  <sheetData>
    <row r="1" spans="1:48" ht="15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34"/>
      <c r="N1" s="23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27" x14ac:dyDescent="0.45">
      <c r="A2" s="2"/>
      <c r="B2" s="235" t="s">
        <v>197</v>
      </c>
      <c r="C2" s="235"/>
      <c r="D2" s="235"/>
      <c r="E2" s="235"/>
      <c r="F2" s="3"/>
      <c r="G2" s="3"/>
      <c r="H2" s="2"/>
      <c r="I2" s="2"/>
      <c r="J2" s="2"/>
      <c r="K2" s="4"/>
      <c r="L2" s="5"/>
      <c r="M2" s="6"/>
      <c r="N2" s="6"/>
      <c r="O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49.5" x14ac:dyDescent="0.3">
      <c r="A3" s="2"/>
      <c r="B3" s="7" t="s">
        <v>199</v>
      </c>
      <c r="C3" s="7" t="s">
        <v>200</v>
      </c>
      <c r="D3" s="7" t="s">
        <v>201</v>
      </c>
      <c r="E3" s="7" t="s">
        <v>202</v>
      </c>
      <c r="F3" s="3"/>
      <c r="G3" s="3"/>
      <c r="H3" s="2"/>
      <c r="I3" s="2"/>
      <c r="J3" s="2"/>
      <c r="K3" s="4"/>
      <c r="L3" s="5"/>
      <c r="M3" s="6"/>
      <c r="N3" s="6"/>
      <c r="O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5.75" x14ac:dyDescent="0.3">
      <c r="A4" s="2"/>
      <c r="B4" s="10">
        <v>43101</v>
      </c>
      <c r="C4" s="11">
        <v>71864</v>
      </c>
      <c r="D4" s="11">
        <v>575396</v>
      </c>
      <c r="E4" s="12">
        <f>C4/D4</f>
        <v>0.12489485502158514</v>
      </c>
      <c r="F4" s="13"/>
      <c r="G4" s="227"/>
      <c r="H4" s="2"/>
      <c r="I4" s="2"/>
      <c r="J4" s="2"/>
      <c r="K4" s="4"/>
      <c r="L4" s="4"/>
      <c r="M4" s="14"/>
      <c r="N4" s="13"/>
      <c r="O4" s="2"/>
      <c r="R4" s="19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5.75" x14ac:dyDescent="0.3">
      <c r="A5" s="2"/>
      <c r="B5" s="10">
        <v>43132</v>
      </c>
      <c r="C5" s="11">
        <v>74483</v>
      </c>
      <c r="D5" s="11">
        <v>575396</v>
      </c>
      <c r="E5" s="12">
        <f t="shared" ref="E5:E51" si="0">C5/D5</f>
        <v>0.12944650293015592</v>
      </c>
      <c r="F5" s="13"/>
      <c r="G5" s="228"/>
      <c r="H5" s="2"/>
      <c r="I5" s="2"/>
      <c r="J5" s="2"/>
      <c r="K5" s="4"/>
      <c r="L5" s="4"/>
      <c r="M5" s="14"/>
      <c r="N5" s="13"/>
      <c r="O5" s="2"/>
      <c r="R5" s="197">
        <f t="shared" ref="R5:R10" si="1">C70/$C$76</f>
        <v>0.1008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5.75" x14ac:dyDescent="0.3">
      <c r="A6" s="2"/>
      <c r="B6" s="10">
        <v>43160</v>
      </c>
      <c r="C6" s="11">
        <v>78444</v>
      </c>
      <c r="D6" s="11">
        <v>575396</v>
      </c>
      <c r="E6" s="12">
        <f t="shared" si="0"/>
        <v>0.13633045763265647</v>
      </c>
      <c r="F6" s="13"/>
      <c r="G6" s="227"/>
      <c r="H6" s="2"/>
      <c r="I6" s="2"/>
      <c r="J6" s="2"/>
      <c r="K6" s="4"/>
      <c r="L6" s="229"/>
      <c r="M6" s="14"/>
      <c r="N6" s="13"/>
      <c r="O6" s="2"/>
      <c r="R6" s="197">
        <f t="shared" si="1"/>
        <v>0.20149999999999998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5.75" x14ac:dyDescent="0.3">
      <c r="A7" s="2"/>
      <c r="B7" s="10">
        <v>43191</v>
      </c>
      <c r="C7" s="11">
        <v>82206</v>
      </c>
      <c r="D7" s="11">
        <v>575396</v>
      </c>
      <c r="E7" s="12">
        <f t="shared" si="0"/>
        <v>0.14286856356318084</v>
      </c>
      <c r="F7" s="13"/>
      <c r="G7" s="228"/>
      <c r="H7" s="2"/>
      <c r="I7" s="2"/>
      <c r="J7" s="2"/>
      <c r="K7" s="4"/>
      <c r="L7" s="229"/>
      <c r="M7" s="14"/>
      <c r="N7" s="13"/>
      <c r="O7" s="2"/>
      <c r="R7" s="197">
        <f t="shared" si="1"/>
        <v>0.23579999999999998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5.75" x14ac:dyDescent="0.3">
      <c r="A8" s="2"/>
      <c r="B8" s="10">
        <v>43221</v>
      </c>
      <c r="C8" s="11">
        <v>86959</v>
      </c>
      <c r="D8" s="11">
        <v>575396</v>
      </c>
      <c r="E8" s="12">
        <f t="shared" si="0"/>
        <v>0.15112896161947598</v>
      </c>
      <c r="F8" s="13"/>
      <c r="G8" s="227"/>
      <c r="H8" s="2"/>
      <c r="I8" s="2"/>
      <c r="J8" s="2"/>
      <c r="K8" s="4"/>
      <c r="L8" s="229"/>
      <c r="M8" s="14"/>
      <c r="N8" s="13"/>
      <c r="O8" s="2"/>
      <c r="R8" s="197">
        <f t="shared" si="1"/>
        <v>0.2349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5.75" x14ac:dyDescent="0.3">
      <c r="A9" s="2"/>
      <c r="B9" s="10">
        <v>43252</v>
      </c>
      <c r="C9" s="11">
        <v>90325</v>
      </c>
      <c r="D9" s="11">
        <v>575396</v>
      </c>
      <c r="E9" s="12">
        <f t="shared" si="0"/>
        <v>0.15697884587310304</v>
      </c>
      <c r="F9" s="13"/>
      <c r="G9" s="228"/>
      <c r="H9" s="2"/>
      <c r="I9" s="2"/>
      <c r="J9" s="2"/>
      <c r="K9" s="4"/>
      <c r="L9" s="229"/>
      <c r="M9" s="14"/>
      <c r="N9" s="13"/>
      <c r="O9" s="2"/>
      <c r="R9" s="197">
        <f t="shared" si="1"/>
        <v>0.19680000000000003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5.75" x14ac:dyDescent="0.3">
      <c r="A10" s="2"/>
      <c r="B10" s="10">
        <v>43282</v>
      </c>
      <c r="C10" s="11">
        <v>91513</v>
      </c>
      <c r="D10" s="11">
        <v>575396</v>
      </c>
      <c r="E10" s="12">
        <f t="shared" si="0"/>
        <v>0.15904351090379495</v>
      </c>
      <c r="F10" s="13"/>
      <c r="G10" s="227"/>
      <c r="H10" s="2"/>
      <c r="I10" s="2"/>
      <c r="J10" s="2"/>
      <c r="K10" s="4"/>
      <c r="L10" s="22"/>
      <c r="M10" s="23"/>
      <c r="N10" s="24"/>
      <c r="O10" s="2"/>
      <c r="R10" s="197">
        <f t="shared" si="1"/>
        <v>3.0200000000000001E-2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5.75" x14ac:dyDescent="0.3">
      <c r="A11" s="2"/>
      <c r="B11" s="10">
        <v>43313</v>
      </c>
      <c r="C11" s="11">
        <v>95123</v>
      </c>
      <c r="D11" s="11">
        <v>575396</v>
      </c>
      <c r="E11" s="12">
        <f t="shared" si="0"/>
        <v>0.16531745093813652</v>
      </c>
      <c r="F11" s="13"/>
      <c r="G11" s="228"/>
      <c r="H11" s="2"/>
      <c r="I11" s="2"/>
      <c r="J11" s="2"/>
      <c r="K11" s="4"/>
      <c r="L11" s="22"/>
      <c r="M11" s="27"/>
      <c r="N11" s="28"/>
      <c r="O11" s="2"/>
      <c r="R11" s="19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5.75" x14ac:dyDescent="0.3">
      <c r="A12" s="2"/>
      <c r="B12" s="10">
        <v>43344</v>
      </c>
      <c r="C12" s="11">
        <v>97422</v>
      </c>
      <c r="D12" s="11">
        <v>575396</v>
      </c>
      <c r="E12" s="12">
        <f t="shared" si="0"/>
        <v>0.16931296011790142</v>
      </c>
      <c r="F12" s="13"/>
      <c r="G12" s="230"/>
      <c r="H12" s="2"/>
      <c r="I12" s="2"/>
      <c r="J12" s="2"/>
      <c r="K12" s="4"/>
      <c r="L12" s="229"/>
      <c r="M12" s="27"/>
      <c r="N12" s="28"/>
      <c r="O12" s="2"/>
      <c r="P12" s="2"/>
      <c r="Q12" s="2"/>
      <c r="R12" s="19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5.75" x14ac:dyDescent="0.3">
      <c r="A13" s="2"/>
      <c r="B13" s="10">
        <v>43374</v>
      </c>
      <c r="C13" s="11">
        <v>99889</v>
      </c>
      <c r="D13" s="11">
        <v>575396</v>
      </c>
      <c r="E13" s="12">
        <f t="shared" si="0"/>
        <v>0.17360044213028941</v>
      </c>
      <c r="F13" s="13"/>
      <c r="G13" s="231"/>
      <c r="H13" s="2"/>
      <c r="I13" s="2"/>
      <c r="J13" s="2"/>
      <c r="K13" s="4"/>
      <c r="L13" s="229"/>
      <c r="M13" s="27"/>
      <c r="N13" s="28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5.75" x14ac:dyDescent="0.3">
      <c r="A14" s="2"/>
      <c r="B14" s="10">
        <v>43405</v>
      </c>
      <c r="C14" s="11">
        <v>99889</v>
      </c>
      <c r="D14" s="11">
        <v>575396</v>
      </c>
      <c r="E14" s="12">
        <f t="shared" si="0"/>
        <v>0.17360044213028941</v>
      </c>
      <c r="F14" s="24"/>
      <c r="G14" s="232"/>
      <c r="H14" s="31"/>
      <c r="I14" s="2"/>
      <c r="J14" s="2"/>
      <c r="K14" s="4"/>
      <c r="L14" s="233"/>
      <c r="M14" s="27"/>
      <c r="N14" s="28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5.75" x14ac:dyDescent="0.3">
      <c r="A15" s="2"/>
      <c r="B15" s="10">
        <v>43435</v>
      </c>
      <c r="C15" s="11">
        <v>99889</v>
      </c>
      <c r="D15" s="11">
        <v>575396</v>
      </c>
      <c r="E15" s="12">
        <f t="shared" si="0"/>
        <v>0.17360044213028941</v>
      </c>
      <c r="F15" s="24"/>
      <c r="G15" s="232"/>
      <c r="H15" s="2"/>
      <c r="I15" s="2"/>
      <c r="J15" s="2"/>
      <c r="K15" s="4"/>
      <c r="L15" s="233"/>
      <c r="M15" s="27"/>
      <c r="N15" s="2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5.75" x14ac:dyDescent="0.3">
      <c r="A16" s="2"/>
      <c r="B16" s="10">
        <v>43466</v>
      </c>
      <c r="C16" s="11">
        <v>100605</v>
      </c>
      <c r="D16" s="32">
        <v>572548</v>
      </c>
      <c r="E16" s="12">
        <f t="shared" si="0"/>
        <v>0.17571452524504497</v>
      </c>
      <c r="F16" s="33"/>
      <c r="G16" s="34"/>
      <c r="H16" s="2"/>
      <c r="I16" s="2"/>
      <c r="J16" s="2"/>
      <c r="K16" s="4"/>
      <c r="L16" s="22"/>
      <c r="M16" s="23"/>
      <c r="N16" s="2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5.75" x14ac:dyDescent="0.3">
      <c r="A17" s="2"/>
      <c r="B17" s="10">
        <v>43497</v>
      </c>
      <c r="C17" s="11">
        <v>101753</v>
      </c>
      <c r="D17" s="32">
        <v>572548</v>
      </c>
      <c r="E17" s="12">
        <f t="shared" si="0"/>
        <v>0.17771959730887191</v>
      </c>
      <c r="F17" s="33"/>
      <c r="G17" s="34"/>
      <c r="H17" s="2"/>
      <c r="I17" s="2"/>
      <c r="J17" s="2"/>
      <c r="K17" s="4"/>
      <c r="L17" s="22"/>
      <c r="M17" s="23"/>
      <c r="N17" s="2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7.25" customHeight="1" x14ac:dyDescent="0.4">
      <c r="A18" s="2"/>
      <c r="B18" s="10">
        <v>43525</v>
      </c>
      <c r="C18" s="11">
        <v>102347</v>
      </c>
      <c r="D18" s="32">
        <v>572548</v>
      </c>
      <c r="E18" s="12">
        <f t="shared" si="0"/>
        <v>0.17875706490984161</v>
      </c>
      <c r="F18" s="33"/>
      <c r="G18" s="34"/>
      <c r="H18" s="2"/>
      <c r="I18" s="2"/>
      <c r="J18" s="2"/>
      <c r="K18" s="4"/>
      <c r="L18" s="35"/>
      <c r="M18" s="36"/>
      <c r="N18" s="3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5.75" x14ac:dyDescent="0.3">
      <c r="A19" s="2"/>
      <c r="B19" s="10">
        <v>43556</v>
      </c>
      <c r="C19" s="11">
        <v>102469</v>
      </c>
      <c r="D19" s="32">
        <v>572548</v>
      </c>
      <c r="E19" s="12">
        <f t="shared" si="0"/>
        <v>0.17897014748108456</v>
      </c>
      <c r="F19" s="2"/>
      <c r="G19" s="2"/>
      <c r="H19" s="2"/>
      <c r="I19" s="2"/>
      <c r="J19" s="2"/>
      <c r="K19" s="4"/>
      <c r="L19" s="4"/>
      <c r="M19" s="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5.75" x14ac:dyDescent="0.3">
      <c r="A20" s="2"/>
      <c r="B20" s="10">
        <v>43586</v>
      </c>
      <c r="C20" s="11">
        <v>102469</v>
      </c>
      <c r="D20" s="32">
        <v>572548</v>
      </c>
      <c r="E20" s="12">
        <f t="shared" si="0"/>
        <v>0.17897014748108456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5.75" x14ac:dyDescent="0.3">
      <c r="A21" s="2"/>
      <c r="B21" s="10">
        <v>43617</v>
      </c>
      <c r="C21" s="11">
        <v>102834</v>
      </c>
      <c r="D21" s="32">
        <v>572548</v>
      </c>
      <c r="E21" s="12">
        <f t="shared" si="0"/>
        <v>0.17960764861636055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5.75" x14ac:dyDescent="0.3">
      <c r="A22" s="2"/>
      <c r="B22" s="10">
        <v>43647</v>
      </c>
      <c r="C22" s="11">
        <v>104651</v>
      </c>
      <c r="D22" s="32">
        <v>572548</v>
      </c>
      <c r="E22" s="12">
        <f t="shared" si="0"/>
        <v>0.18278118166511803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5.75" x14ac:dyDescent="0.3">
      <c r="A23" s="2"/>
      <c r="B23" s="10">
        <v>43678</v>
      </c>
      <c r="C23" s="11">
        <v>105054</v>
      </c>
      <c r="D23" s="32">
        <v>572548</v>
      </c>
      <c r="E23" s="12">
        <f t="shared" si="0"/>
        <v>0.18348505278160085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5.75" x14ac:dyDescent="0.3">
      <c r="A24" s="2"/>
      <c r="B24" s="10">
        <v>43709</v>
      </c>
      <c r="C24" s="11">
        <v>105288</v>
      </c>
      <c r="D24" s="32">
        <v>572548</v>
      </c>
      <c r="E24" s="12">
        <f t="shared" si="0"/>
        <v>0.18389375213955861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6.5" customHeight="1" x14ac:dyDescent="0.3">
      <c r="A25" s="2"/>
      <c r="B25" s="10">
        <v>43739</v>
      </c>
      <c r="C25" s="11">
        <v>105460</v>
      </c>
      <c r="D25" s="32">
        <v>572548</v>
      </c>
      <c r="E25" s="12">
        <f t="shared" si="0"/>
        <v>0.1841941636334421</v>
      </c>
      <c r="F25" s="2"/>
      <c r="G25" s="2"/>
      <c r="H25" s="2"/>
      <c r="I25" s="2"/>
      <c r="J25" s="2"/>
      <c r="K25" s="2"/>
      <c r="L25" s="2"/>
      <c r="M25" s="2"/>
      <c r="N25" s="2"/>
      <c r="O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5" customHeight="1" x14ac:dyDescent="0.3">
      <c r="A26" s="2"/>
      <c r="B26" s="10">
        <v>43770</v>
      </c>
      <c r="C26" s="11">
        <v>105262</v>
      </c>
      <c r="D26" s="32">
        <v>572548</v>
      </c>
      <c r="E26" s="12">
        <f t="shared" si="0"/>
        <v>0.18384834109978551</v>
      </c>
      <c r="F26" s="2"/>
      <c r="G26" s="2"/>
      <c r="H26" s="2"/>
      <c r="I26" s="2"/>
      <c r="J26" s="2"/>
      <c r="K26" s="2"/>
      <c r="L26" s="2"/>
      <c r="M26" s="2"/>
      <c r="N26" s="2"/>
      <c r="O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11.25" customHeight="1" x14ac:dyDescent="0.3">
      <c r="A27" s="2"/>
      <c r="B27" s="10">
        <v>43800</v>
      </c>
      <c r="C27" s="11">
        <v>105262</v>
      </c>
      <c r="D27" s="32">
        <v>572548</v>
      </c>
      <c r="E27" s="12">
        <f t="shared" si="0"/>
        <v>0.18384834109978551</v>
      </c>
      <c r="F27" s="2"/>
      <c r="G27" s="2"/>
      <c r="H27" s="2"/>
      <c r="I27" s="2"/>
      <c r="J27" s="2"/>
      <c r="K27" s="2"/>
      <c r="L27" s="2"/>
      <c r="M27" s="2"/>
      <c r="N27" s="2"/>
      <c r="O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5.75" x14ac:dyDescent="0.3">
      <c r="A28" s="2"/>
      <c r="B28" s="10">
        <v>43831</v>
      </c>
      <c r="C28" s="11">
        <v>105289</v>
      </c>
      <c r="D28" s="32">
        <v>570017</v>
      </c>
      <c r="E28" s="12">
        <f t="shared" si="0"/>
        <v>0.18471203490422217</v>
      </c>
      <c r="F28" s="2"/>
      <c r="G28" s="2"/>
      <c r="H28" s="2"/>
      <c r="I28" s="2"/>
      <c r="J28" s="2"/>
      <c r="K28" s="2"/>
      <c r="L28" s="2"/>
      <c r="M28" s="2"/>
      <c r="N28" s="2"/>
      <c r="O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5.75" x14ac:dyDescent="0.3">
      <c r="A29" s="2"/>
      <c r="B29" s="10">
        <v>43862</v>
      </c>
      <c r="C29" s="11">
        <v>109302</v>
      </c>
      <c r="D29" s="32">
        <v>570017</v>
      </c>
      <c r="E29" s="12">
        <f t="shared" si="0"/>
        <v>0.19175217581230034</v>
      </c>
      <c r="F29" s="2"/>
      <c r="G29" s="2"/>
      <c r="H29" s="2"/>
      <c r="I29" s="2"/>
      <c r="J29" s="2"/>
      <c r="K29" s="2"/>
      <c r="L29" s="2"/>
      <c r="M29" s="2"/>
      <c r="N29" s="2"/>
      <c r="O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5.75" x14ac:dyDescent="0.3">
      <c r="A30" s="2"/>
      <c r="B30" s="10">
        <v>43891</v>
      </c>
      <c r="C30" s="11">
        <v>109302</v>
      </c>
      <c r="D30" s="32">
        <v>570017</v>
      </c>
      <c r="E30" s="12">
        <f t="shared" si="0"/>
        <v>0.19175217581230034</v>
      </c>
      <c r="F30" s="2"/>
      <c r="G30" s="2"/>
      <c r="H30" s="2"/>
      <c r="I30" s="2"/>
      <c r="J30" s="2"/>
      <c r="K30" s="2"/>
      <c r="L30" s="2"/>
      <c r="M30" s="2"/>
      <c r="N30" s="2"/>
      <c r="O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5.75" x14ac:dyDescent="0.3">
      <c r="A31" s="2"/>
      <c r="B31" s="10">
        <v>43922</v>
      </c>
      <c r="C31" s="11">
        <v>109705</v>
      </c>
      <c r="D31" s="32">
        <v>570017</v>
      </c>
      <c r="E31" s="12">
        <f t="shared" si="0"/>
        <v>0.19245917227030071</v>
      </c>
      <c r="F31" s="2"/>
      <c r="G31" s="2"/>
      <c r="H31" s="2"/>
      <c r="I31" s="2"/>
      <c r="J31" s="2"/>
      <c r="K31" s="2"/>
      <c r="L31" s="2"/>
      <c r="M31" s="2"/>
      <c r="N31" s="2"/>
      <c r="O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ht="15.75" x14ac:dyDescent="0.3">
      <c r="A32" s="2"/>
      <c r="B32" s="10">
        <v>43952</v>
      </c>
      <c r="C32" s="11">
        <v>110199</v>
      </c>
      <c r="D32" s="32">
        <v>570017</v>
      </c>
      <c r="E32" s="12">
        <f t="shared" si="0"/>
        <v>0.19332581308978505</v>
      </c>
      <c r="F32" s="2"/>
      <c r="G32" s="2"/>
      <c r="H32" s="2"/>
      <c r="I32" s="2"/>
      <c r="J32" s="2"/>
      <c r="K32" s="2"/>
      <c r="L32" s="2"/>
      <c r="M32" s="2"/>
      <c r="N32" s="2"/>
      <c r="O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ht="15.75" x14ac:dyDescent="0.3">
      <c r="A33" s="2"/>
      <c r="B33" s="10">
        <v>43983</v>
      </c>
      <c r="C33" s="11">
        <v>110397</v>
      </c>
      <c r="D33" s="32">
        <v>570017</v>
      </c>
      <c r="E33" s="12">
        <f t="shared" si="0"/>
        <v>0.19367317115103586</v>
      </c>
      <c r="F33" s="2"/>
      <c r="G33" s="2"/>
      <c r="H33" s="2"/>
      <c r="I33" s="2"/>
      <c r="J33" s="2"/>
      <c r="K33" s="2"/>
      <c r="L33" s="2"/>
      <c r="M33" s="2"/>
      <c r="N33" s="2"/>
      <c r="O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ht="15.75" x14ac:dyDescent="0.3">
      <c r="A34" s="2"/>
      <c r="B34" s="10">
        <v>44013</v>
      </c>
      <c r="C34" s="11">
        <v>110397</v>
      </c>
      <c r="D34" s="32">
        <v>570017</v>
      </c>
      <c r="E34" s="12">
        <f t="shared" si="0"/>
        <v>0.19367317115103586</v>
      </c>
      <c r="F34" s="2"/>
      <c r="G34" s="2"/>
      <c r="H34" s="2"/>
      <c r="I34" s="2"/>
      <c r="J34" s="2"/>
      <c r="K34" s="2"/>
      <c r="L34" s="2"/>
      <c r="M34" s="2"/>
      <c r="N34" s="2"/>
      <c r="O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5.75" x14ac:dyDescent="0.3">
      <c r="A35" s="2"/>
      <c r="B35" s="10">
        <v>44044</v>
      </c>
      <c r="C35" s="11">
        <v>110199</v>
      </c>
      <c r="D35" s="32">
        <v>570017</v>
      </c>
      <c r="E35" s="12">
        <f t="shared" si="0"/>
        <v>0.19332581308978505</v>
      </c>
      <c r="F35" s="2"/>
      <c r="G35" s="2"/>
      <c r="H35" s="2"/>
      <c r="I35" s="2"/>
      <c r="J35" s="2"/>
      <c r="K35" s="2"/>
      <c r="L35" s="2"/>
      <c r="M35" s="2"/>
      <c r="N35" s="2"/>
      <c r="O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15.75" x14ac:dyDescent="0.3">
      <c r="A36" s="2"/>
      <c r="B36" s="10">
        <v>44075</v>
      </c>
      <c r="C36" s="11">
        <v>109304</v>
      </c>
      <c r="D36" s="32">
        <v>570017</v>
      </c>
      <c r="E36" s="12">
        <f t="shared" si="0"/>
        <v>0.19175568447958569</v>
      </c>
      <c r="F36" s="2"/>
      <c r="G36" s="2"/>
      <c r="H36" s="2"/>
      <c r="I36" s="2"/>
      <c r="J36" s="2"/>
      <c r="K36" s="2"/>
      <c r="L36" s="2"/>
      <c r="M36" s="2"/>
      <c r="N36" s="2"/>
      <c r="O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5.75" x14ac:dyDescent="0.3">
      <c r="A37" s="2"/>
      <c r="B37" s="10">
        <v>44105</v>
      </c>
      <c r="C37" s="11">
        <v>109250</v>
      </c>
      <c r="D37" s="32">
        <v>570017</v>
      </c>
      <c r="E37" s="12">
        <f t="shared" si="0"/>
        <v>0.19166095046288092</v>
      </c>
      <c r="F37" s="2"/>
      <c r="G37" s="2"/>
      <c r="H37" s="2"/>
      <c r="I37" s="2"/>
      <c r="J37" s="2"/>
      <c r="K37" s="2"/>
      <c r="L37" s="2"/>
      <c r="M37" s="2"/>
      <c r="N37" s="2"/>
      <c r="O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5.75" x14ac:dyDescent="0.3">
      <c r="A38" s="2"/>
      <c r="B38" s="10">
        <v>44136</v>
      </c>
      <c r="C38" s="11">
        <v>110484</v>
      </c>
      <c r="D38" s="32">
        <v>570017</v>
      </c>
      <c r="E38" s="12">
        <f t="shared" si="0"/>
        <v>0.19382579817794907</v>
      </c>
      <c r="F38" s="2"/>
      <c r="G38" s="2"/>
      <c r="H38" s="2"/>
      <c r="I38" s="2"/>
      <c r="J38" s="2"/>
      <c r="K38" s="2"/>
      <c r="L38" s="2"/>
      <c r="M38" s="2"/>
      <c r="N38" s="2"/>
      <c r="O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5.75" x14ac:dyDescent="0.3">
      <c r="A39" s="2"/>
      <c r="B39" s="10">
        <v>44166</v>
      </c>
      <c r="C39" s="11">
        <v>110484</v>
      </c>
      <c r="D39" s="32">
        <v>570017</v>
      </c>
      <c r="E39" s="12">
        <f t="shared" si="0"/>
        <v>0.19382579817794907</v>
      </c>
      <c r="F39" s="2"/>
      <c r="G39" s="2"/>
      <c r="H39" s="2"/>
      <c r="I39" s="2"/>
      <c r="J39" s="2"/>
      <c r="K39" s="2"/>
      <c r="L39" s="2"/>
      <c r="M39" s="2"/>
      <c r="N39" s="2"/>
      <c r="O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5.75" x14ac:dyDescent="0.3">
      <c r="A40" s="2"/>
      <c r="B40" s="10">
        <v>44197</v>
      </c>
      <c r="C40" s="11">
        <v>110484</v>
      </c>
      <c r="D40" s="32">
        <v>566345</v>
      </c>
      <c r="E40" s="12">
        <f t="shared" si="0"/>
        <v>0.19508250271477634</v>
      </c>
      <c r="F40" s="2"/>
      <c r="G40" s="2"/>
      <c r="H40" s="2"/>
      <c r="I40" s="2"/>
      <c r="J40" s="2"/>
      <c r="K40" s="2"/>
      <c r="L40" s="2"/>
      <c r="M40" s="2"/>
      <c r="N40" s="2"/>
      <c r="O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5.75" x14ac:dyDescent="0.3">
      <c r="A41" s="2"/>
      <c r="B41" s="10">
        <v>44228</v>
      </c>
      <c r="C41" s="11">
        <v>110484</v>
      </c>
      <c r="D41" s="32">
        <v>566345</v>
      </c>
      <c r="E41" s="12">
        <f t="shared" si="0"/>
        <v>0.19508250271477634</v>
      </c>
      <c r="F41" s="2"/>
      <c r="G41" s="2"/>
      <c r="H41" s="2"/>
      <c r="I41" s="2"/>
      <c r="J41" s="2"/>
      <c r="K41" s="2"/>
      <c r="L41" s="2"/>
      <c r="M41" s="2"/>
      <c r="N41" s="2"/>
      <c r="O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5.75" x14ac:dyDescent="0.3">
      <c r="A42" s="2"/>
      <c r="B42" s="10">
        <v>44256</v>
      </c>
      <c r="C42" s="11">
        <v>110484</v>
      </c>
      <c r="D42" s="32">
        <v>566345</v>
      </c>
      <c r="E42" s="12">
        <f t="shared" si="0"/>
        <v>0.19508250271477634</v>
      </c>
      <c r="F42" s="2"/>
      <c r="G42" s="2"/>
      <c r="H42" s="2"/>
      <c r="I42" s="2"/>
      <c r="J42" s="2"/>
      <c r="K42" s="2"/>
      <c r="L42" s="2"/>
      <c r="M42" s="2"/>
      <c r="N42" s="2"/>
      <c r="O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5.75" x14ac:dyDescent="0.3">
      <c r="A43" s="2"/>
      <c r="B43" s="10">
        <v>44287</v>
      </c>
      <c r="C43" s="11">
        <v>110484</v>
      </c>
      <c r="D43" s="32">
        <v>566345</v>
      </c>
      <c r="E43" s="12">
        <f t="shared" si="0"/>
        <v>0.19508250271477634</v>
      </c>
      <c r="F43" s="2"/>
      <c r="G43" s="2"/>
      <c r="H43" s="2"/>
      <c r="I43" s="2"/>
      <c r="J43" s="2"/>
      <c r="K43" s="2"/>
      <c r="L43" s="2"/>
      <c r="M43" s="2"/>
      <c r="N43" s="2"/>
      <c r="O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5.75" x14ac:dyDescent="0.3">
      <c r="A44" s="2"/>
      <c r="B44" s="10">
        <v>44317</v>
      </c>
      <c r="C44" s="11">
        <v>110484</v>
      </c>
      <c r="D44" s="32">
        <v>566345</v>
      </c>
      <c r="E44" s="12">
        <f t="shared" si="0"/>
        <v>0.19508250271477634</v>
      </c>
      <c r="F44" s="2"/>
      <c r="G44" s="2"/>
      <c r="H44" s="2"/>
      <c r="I44" s="2"/>
      <c r="J44" s="2"/>
      <c r="K44" s="2"/>
      <c r="L44" s="2"/>
      <c r="M44" s="2"/>
      <c r="N44" s="2"/>
      <c r="O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5.75" x14ac:dyDescent="0.3">
      <c r="A45" s="2"/>
      <c r="B45" s="10">
        <v>44348</v>
      </c>
      <c r="C45" s="11">
        <v>110484</v>
      </c>
      <c r="D45" s="32">
        <v>566345</v>
      </c>
      <c r="E45" s="12">
        <f t="shared" si="0"/>
        <v>0.19508250271477634</v>
      </c>
      <c r="F45" s="2"/>
      <c r="G45" s="2"/>
      <c r="H45" s="2"/>
      <c r="I45" s="2"/>
      <c r="J45" s="2"/>
      <c r="K45" s="2"/>
      <c r="L45" s="2"/>
      <c r="M45" s="2"/>
      <c r="N45" s="2"/>
      <c r="O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5.75" x14ac:dyDescent="0.3">
      <c r="A46" s="2"/>
      <c r="B46" s="10">
        <v>44378</v>
      </c>
      <c r="C46" s="11">
        <v>110484</v>
      </c>
      <c r="D46" s="32">
        <v>566345</v>
      </c>
      <c r="E46" s="12">
        <f t="shared" si="0"/>
        <v>0.19508250271477634</v>
      </c>
      <c r="F46" s="2"/>
      <c r="G46" s="2"/>
      <c r="H46" s="2"/>
      <c r="I46" s="2"/>
      <c r="J46" s="2"/>
      <c r="K46" s="2"/>
      <c r="L46" s="2"/>
      <c r="M46" s="2"/>
      <c r="N46" s="2"/>
      <c r="O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5.75" x14ac:dyDescent="0.3">
      <c r="A47" s="2"/>
      <c r="B47" s="10">
        <v>44409</v>
      </c>
      <c r="C47" s="11">
        <v>111291</v>
      </c>
      <c r="D47" s="32">
        <v>566345</v>
      </c>
      <c r="E47" s="12">
        <f t="shared" si="0"/>
        <v>0.19650742921717329</v>
      </c>
      <c r="F47" s="2"/>
      <c r="G47" s="2"/>
      <c r="H47" s="2"/>
      <c r="I47" s="2"/>
      <c r="J47" s="2"/>
      <c r="K47" s="2"/>
      <c r="L47" s="2"/>
      <c r="M47" s="2"/>
      <c r="N47" s="2"/>
      <c r="O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5.75" x14ac:dyDescent="0.3">
      <c r="A48" s="2"/>
      <c r="B48" s="10">
        <v>44440</v>
      </c>
      <c r="C48" s="11">
        <v>111514</v>
      </c>
      <c r="D48" s="32">
        <v>566345</v>
      </c>
      <c r="E48" s="12">
        <f t="shared" si="0"/>
        <v>0.19690118214162744</v>
      </c>
      <c r="F48" s="2"/>
      <c r="G48" s="2"/>
      <c r="H48" s="2"/>
      <c r="I48" s="2"/>
      <c r="J48" s="2"/>
      <c r="K48" s="2"/>
      <c r="L48" s="2"/>
      <c r="M48" s="2"/>
      <c r="N48" s="2"/>
      <c r="O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15.75" x14ac:dyDescent="0.3">
      <c r="A49" s="2"/>
      <c r="B49" s="10">
        <v>44470</v>
      </c>
      <c r="C49" s="11">
        <v>111514</v>
      </c>
      <c r="D49" s="32">
        <v>566345</v>
      </c>
      <c r="E49" s="12">
        <f t="shared" si="0"/>
        <v>0.19690118214162744</v>
      </c>
      <c r="F49" s="2"/>
      <c r="G49" s="2"/>
      <c r="H49" s="2"/>
      <c r="I49" s="2"/>
      <c r="J49" s="2"/>
      <c r="K49" s="2"/>
      <c r="L49" s="2"/>
      <c r="M49" s="2"/>
      <c r="N49" s="2"/>
      <c r="O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5.75" x14ac:dyDescent="0.3">
      <c r="A50" s="2"/>
      <c r="B50" s="10">
        <v>44501</v>
      </c>
      <c r="C50" s="11">
        <v>111380</v>
      </c>
      <c r="D50" s="32">
        <v>566345</v>
      </c>
      <c r="E50" s="12">
        <f t="shared" si="0"/>
        <v>0.19666457724531866</v>
      </c>
      <c r="F50" s="2"/>
      <c r="G50" s="2"/>
      <c r="H50" s="2"/>
      <c r="I50" s="2"/>
      <c r="J50" s="2"/>
      <c r="K50" s="2"/>
      <c r="L50" s="2"/>
      <c r="M50" s="2"/>
      <c r="N50" s="2"/>
      <c r="O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ht="15.75" x14ac:dyDescent="0.3">
      <c r="A51" s="2"/>
      <c r="B51" s="10">
        <v>44531</v>
      </c>
      <c r="C51" s="11">
        <v>110817</v>
      </c>
      <c r="D51" s="32">
        <v>566345</v>
      </c>
      <c r="E51" s="12">
        <f t="shared" si="0"/>
        <v>0.19567048353918548</v>
      </c>
      <c r="F51" s="2"/>
      <c r="G51" s="2"/>
      <c r="H51" s="2"/>
      <c r="I51" s="2"/>
      <c r="J51" s="2"/>
      <c r="K51" s="2"/>
      <c r="L51" s="2"/>
      <c r="M51" s="2"/>
      <c r="N51" s="2"/>
      <c r="O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6.5" thickBot="1" x14ac:dyDescent="0.35">
      <c r="A52" s="2"/>
      <c r="B52" s="10"/>
      <c r="C52" s="11"/>
      <c r="D52" s="32"/>
      <c r="E52" s="12"/>
      <c r="F52" s="2"/>
      <c r="G52" s="2"/>
      <c r="H52" s="2"/>
      <c r="I52" s="2"/>
      <c r="J52" s="2"/>
      <c r="K52" s="2"/>
      <c r="L52" s="2"/>
      <c r="M52" s="2"/>
      <c r="N52" s="2"/>
      <c r="O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7.25" thickBot="1" x14ac:dyDescent="0.35">
      <c r="A53" s="2"/>
      <c r="B53" s="216" t="s">
        <v>212</v>
      </c>
      <c r="C53" s="217"/>
      <c r="D53" s="217"/>
      <c r="E53" s="218"/>
      <c r="F53" s="38"/>
      <c r="G53" s="39"/>
      <c r="H53" s="2"/>
      <c r="I53" s="2"/>
      <c r="J53" s="2"/>
      <c r="K53" s="2"/>
      <c r="L53" s="2"/>
      <c r="M53" s="2"/>
      <c r="N53" s="2"/>
      <c r="O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5.75" x14ac:dyDescent="0.3">
      <c r="A54" s="2"/>
      <c r="B54" s="40" t="s">
        <v>8</v>
      </c>
      <c r="C54" s="41" t="s">
        <v>213</v>
      </c>
      <c r="D54" s="41" t="s">
        <v>214</v>
      </c>
      <c r="E54" s="42" t="s">
        <v>215</v>
      </c>
      <c r="F54" s="43" t="s">
        <v>214</v>
      </c>
      <c r="G54" s="44" t="s">
        <v>211</v>
      </c>
      <c r="H54" s="2"/>
      <c r="I54" s="2"/>
      <c r="J54" s="2"/>
      <c r="K54" s="2"/>
      <c r="L54" s="2"/>
      <c r="M54" s="2"/>
      <c r="N54" s="2"/>
      <c r="O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6.5" thickBot="1" x14ac:dyDescent="0.35">
      <c r="A55" s="2"/>
      <c r="B55" s="45" t="s">
        <v>9</v>
      </c>
      <c r="C55" s="46">
        <f>F91*0.49</f>
        <v>100911.09</v>
      </c>
      <c r="D55" s="47">
        <f>C55/G55</f>
        <v>0.49</v>
      </c>
      <c r="E55" s="48">
        <f>F91*0.51</f>
        <v>105029.91</v>
      </c>
      <c r="F55" s="49">
        <f>E55/G55</f>
        <v>0.51</v>
      </c>
      <c r="G55" s="50">
        <f>C55+E55</f>
        <v>205941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6.5" thickBo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6.5" thickBot="1" x14ac:dyDescent="0.35">
      <c r="A57" s="2"/>
      <c r="B57" s="2"/>
      <c r="C57" s="19"/>
      <c r="D57" s="19"/>
      <c r="E57" s="19"/>
      <c r="F57" s="19"/>
      <c r="G57" s="2"/>
      <c r="H57" s="2"/>
      <c r="I57" s="2"/>
      <c r="J57" s="2"/>
      <c r="K57" s="2"/>
      <c r="L57" s="2"/>
      <c r="M57" s="2"/>
      <c r="N57" s="2"/>
      <c r="O57" s="2"/>
      <c r="P57" s="219" t="s">
        <v>216</v>
      </c>
      <c r="Q57" s="220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32.25" thickBo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51" t="s">
        <v>91</v>
      </c>
      <c r="Q58" s="52" t="s">
        <v>217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5.75" x14ac:dyDescent="0.3">
      <c r="A59" s="2"/>
      <c r="B59" s="53" t="s">
        <v>91</v>
      </c>
      <c r="C59" s="53" t="s">
        <v>218</v>
      </c>
      <c r="D59" s="53" t="s">
        <v>219</v>
      </c>
      <c r="E59" s="53" t="s">
        <v>220</v>
      </c>
      <c r="F59" s="53" t="s">
        <v>31</v>
      </c>
      <c r="G59" s="53" t="s">
        <v>221</v>
      </c>
      <c r="H59" s="2"/>
      <c r="I59" s="2"/>
      <c r="J59" s="2"/>
      <c r="K59" s="2"/>
      <c r="L59" s="2"/>
      <c r="M59" s="2"/>
      <c r="N59" s="2"/>
      <c r="O59" s="2"/>
      <c r="P59" s="54" t="s">
        <v>222</v>
      </c>
      <c r="Q59" s="18">
        <f>F86</f>
        <v>19895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5.75" x14ac:dyDescent="0.3">
      <c r="A60" s="2"/>
      <c r="B60" s="55" t="s">
        <v>222</v>
      </c>
      <c r="C60" s="55">
        <f>C93</f>
        <v>39</v>
      </c>
      <c r="D60" s="55">
        <f>F93</f>
        <v>1</v>
      </c>
      <c r="E60" s="55">
        <f>G93</f>
        <v>6</v>
      </c>
      <c r="F60" s="55">
        <f>E93</f>
        <v>0</v>
      </c>
      <c r="G60" s="55">
        <f>H93</f>
        <v>8</v>
      </c>
      <c r="H60" s="2"/>
      <c r="I60" s="2"/>
      <c r="J60" s="2"/>
      <c r="K60" s="2"/>
      <c r="L60" s="2"/>
      <c r="M60" s="2"/>
      <c r="N60" s="2"/>
      <c r="O60" s="2"/>
      <c r="P60" s="56" t="s">
        <v>223</v>
      </c>
      <c r="Q60" s="18">
        <f>F87</f>
        <v>85646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5.75" x14ac:dyDescent="0.3">
      <c r="A61" s="2"/>
      <c r="B61" s="55" t="s">
        <v>223</v>
      </c>
      <c r="C61" s="55">
        <f>C95</f>
        <v>173</v>
      </c>
      <c r="D61" s="55">
        <f>F95</f>
        <v>17</v>
      </c>
      <c r="E61" s="55">
        <f>G95</f>
        <v>19</v>
      </c>
      <c r="F61" s="55">
        <f>E95</f>
        <v>14</v>
      </c>
      <c r="G61" s="55">
        <f>H95</f>
        <v>19</v>
      </c>
      <c r="H61" s="2"/>
      <c r="I61" s="2"/>
      <c r="J61" s="2"/>
      <c r="K61" s="2"/>
      <c r="L61" s="2"/>
      <c r="M61" s="2"/>
      <c r="N61" s="2"/>
      <c r="O61" s="2"/>
      <c r="P61" s="56" t="s">
        <v>224</v>
      </c>
      <c r="Q61" s="18">
        <f>F88</f>
        <v>40770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5.75" x14ac:dyDescent="0.3">
      <c r="A62" s="2"/>
      <c r="B62" s="55" t="s">
        <v>224</v>
      </c>
      <c r="C62" s="55">
        <f>C97</f>
        <v>72</v>
      </c>
      <c r="D62" s="55">
        <f>F97</f>
        <v>16</v>
      </c>
      <c r="E62" s="55">
        <f>G97</f>
        <v>9</v>
      </c>
      <c r="F62" s="55">
        <f>E97</f>
        <v>3</v>
      </c>
      <c r="G62" s="55">
        <f>H97</f>
        <v>12</v>
      </c>
      <c r="H62" s="2"/>
      <c r="I62" s="2"/>
      <c r="J62" s="2"/>
      <c r="K62" s="2"/>
      <c r="L62" s="2"/>
      <c r="M62" s="2"/>
      <c r="N62" s="2"/>
      <c r="O62" s="2"/>
      <c r="P62" s="56" t="s">
        <v>225</v>
      </c>
      <c r="Q62" s="18">
        <f>F89</f>
        <v>20376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6.5" thickBot="1" x14ac:dyDescent="0.35">
      <c r="A63" s="2"/>
      <c r="B63" s="55" t="s">
        <v>225</v>
      </c>
      <c r="C63" s="55">
        <f>C99</f>
        <v>34</v>
      </c>
      <c r="D63" s="55">
        <f>F99</f>
        <v>0</v>
      </c>
      <c r="E63" s="55">
        <f>G99</f>
        <v>6</v>
      </c>
      <c r="F63" s="55">
        <f>E99</f>
        <v>13</v>
      </c>
      <c r="G63" s="55">
        <f>H99</f>
        <v>12</v>
      </c>
      <c r="H63" s="2"/>
      <c r="I63" s="2"/>
      <c r="J63" s="2"/>
      <c r="K63" s="2"/>
      <c r="L63" s="2"/>
      <c r="M63" s="2"/>
      <c r="N63" s="2"/>
      <c r="O63" s="2"/>
      <c r="P63" s="57" t="s">
        <v>226</v>
      </c>
      <c r="Q63" s="18">
        <f>F90</f>
        <v>39254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6.5" thickBot="1" x14ac:dyDescent="0.35">
      <c r="A64" s="2"/>
      <c r="B64" s="55" t="s">
        <v>226</v>
      </c>
      <c r="C64" s="55">
        <f>C101</f>
        <v>59</v>
      </c>
      <c r="D64" s="55">
        <f>F101</f>
        <v>7</v>
      </c>
      <c r="E64" s="55">
        <f>G101</f>
        <v>8</v>
      </c>
      <c r="F64" s="55">
        <f>E101</f>
        <v>56</v>
      </c>
      <c r="G64" s="55">
        <f>H101</f>
        <v>2</v>
      </c>
      <c r="H64" s="2"/>
      <c r="I64" s="2"/>
      <c r="J64" s="2"/>
      <c r="K64" s="2"/>
      <c r="L64" s="2"/>
      <c r="M64" s="2"/>
      <c r="N64" s="2"/>
      <c r="O64" s="2"/>
      <c r="P64" s="58" t="s">
        <v>211</v>
      </c>
      <c r="Q64" s="30">
        <f>SUM(Q59:Q63)</f>
        <v>205941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5.75" x14ac:dyDescent="0.3">
      <c r="A65" s="2"/>
      <c r="B65" s="59" t="s">
        <v>227</v>
      </c>
      <c r="C65" s="59">
        <f>SUM(C60:C64)</f>
        <v>377</v>
      </c>
      <c r="D65" s="59">
        <f>SUM(D60:D64)</f>
        <v>41</v>
      </c>
      <c r="E65" s="59">
        <f>SUM(E60:E64)</f>
        <v>48</v>
      </c>
      <c r="F65" s="59">
        <f>SUM(F60:F64)</f>
        <v>86</v>
      </c>
      <c r="G65" s="59">
        <f>SUM(G60:G64)</f>
        <v>53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6.5" thickBo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6.5" thickBot="1" x14ac:dyDescent="0.35">
      <c r="A67" s="2"/>
      <c r="B67" s="225" t="s">
        <v>198</v>
      </c>
      <c r="C67" s="22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6.5" thickBot="1" x14ac:dyDescent="0.35">
      <c r="A68" s="2"/>
      <c r="B68" s="8"/>
      <c r="C68" s="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6.5" thickBot="1" x14ac:dyDescent="0.35">
      <c r="A69" s="2"/>
      <c r="B69" s="15" t="s">
        <v>203</v>
      </c>
      <c r="C69" s="16" t="s">
        <v>204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5.75" x14ac:dyDescent="0.3">
      <c r="A70" s="2"/>
      <c r="B70" s="17" t="s">
        <v>205</v>
      </c>
      <c r="C70" s="18">
        <f>+C76*10.08%</f>
        <v>20758.852800000001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5.75" x14ac:dyDescent="0.3">
      <c r="A71" s="2"/>
      <c r="B71" s="20" t="s">
        <v>206</v>
      </c>
      <c r="C71" s="21">
        <f>+C76*20.15%</f>
        <v>41497.111499999999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5.75" x14ac:dyDescent="0.3">
      <c r="A72" s="2"/>
      <c r="B72" s="20" t="s">
        <v>207</v>
      </c>
      <c r="C72" s="21">
        <f>+C76*23.58%</f>
        <v>48560.887799999997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5.75" x14ac:dyDescent="0.3">
      <c r="A73" s="2"/>
      <c r="B73" s="20" t="s">
        <v>208</v>
      </c>
      <c r="C73" s="21">
        <f>+C76*23.49%</f>
        <v>48375.5409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5.75" x14ac:dyDescent="0.3">
      <c r="A74" s="2"/>
      <c r="B74" s="20" t="s">
        <v>209</v>
      </c>
      <c r="C74" s="21">
        <f>+C76*19.68%</f>
        <v>40529.188800000004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6.5" thickBot="1" x14ac:dyDescent="0.35">
      <c r="A75" s="2"/>
      <c r="B75" s="25" t="s">
        <v>210</v>
      </c>
      <c r="C75" s="26">
        <f>+C76*3.02%</f>
        <v>6219.4182000000001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6.5" thickBot="1" x14ac:dyDescent="0.35">
      <c r="A76" s="2"/>
      <c r="B76" s="29" t="s">
        <v>211</v>
      </c>
      <c r="C76" s="30">
        <f>F91</f>
        <v>205941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5.7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5.7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5.7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6.5" thickBo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35.25" customHeight="1" thickBo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21" t="s">
        <v>228</v>
      </c>
      <c r="Q81" s="22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" customHeight="1" thickBo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60" t="s">
        <v>229</v>
      </c>
      <c r="Q82" s="61" t="s">
        <v>230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62" t="s">
        <v>231</v>
      </c>
      <c r="Q83" s="63">
        <f>D103</f>
        <v>22250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6.5" thickBot="1" x14ac:dyDescent="0.35">
      <c r="A84" s="2"/>
      <c r="B84" s="223" t="s">
        <v>232</v>
      </c>
      <c r="C84" s="224"/>
      <c r="D84" s="224"/>
      <c r="E84" s="224"/>
      <c r="F84" s="64"/>
      <c r="G84" s="2"/>
      <c r="H84" s="2"/>
      <c r="I84" s="2"/>
      <c r="J84" s="2"/>
      <c r="K84" s="2"/>
      <c r="L84" s="2"/>
      <c r="M84" s="2"/>
      <c r="N84" s="2"/>
      <c r="O84" s="2"/>
      <c r="P84" s="65" t="s">
        <v>233</v>
      </c>
      <c r="Q84" s="66">
        <f>G103</f>
        <v>7382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6.5" thickBot="1" x14ac:dyDescent="0.35">
      <c r="A85" s="2"/>
      <c r="B85" s="67" t="s">
        <v>91</v>
      </c>
      <c r="C85" s="15" t="s">
        <v>234</v>
      </c>
      <c r="D85" s="68" t="s">
        <v>235</v>
      </c>
      <c r="E85" s="69" t="s">
        <v>214</v>
      </c>
      <c r="F85" s="15" t="s">
        <v>236</v>
      </c>
      <c r="G85" s="2"/>
      <c r="H85" s="2"/>
      <c r="I85" s="2"/>
      <c r="J85" s="2"/>
      <c r="K85" s="2"/>
      <c r="L85" s="2"/>
      <c r="M85" s="2"/>
      <c r="N85" s="2"/>
      <c r="O85" s="2"/>
      <c r="P85" s="65" t="s">
        <v>237</v>
      </c>
      <c r="Q85" s="66">
        <f>C103</f>
        <v>138736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.75" x14ac:dyDescent="0.3">
      <c r="A86" s="2"/>
      <c r="B86" s="56" t="s">
        <v>222</v>
      </c>
      <c r="C86" s="70">
        <f>SUM(C93:I93)</f>
        <v>66</v>
      </c>
      <c r="D86" s="70">
        <f>D93</f>
        <v>12</v>
      </c>
      <c r="E86" s="71">
        <f t="shared" ref="E86:E91" si="2">C86/$C$91</f>
        <v>9.4827586206896547E-2</v>
      </c>
      <c r="F86" s="72">
        <f>SUM(C94:I94)</f>
        <v>19895</v>
      </c>
      <c r="G86" s="2"/>
      <c r="H86" s="2"/>
      <c r="I86" s="2"/>
      <c r="J86" s="2"/>
      <c r="K86" s="2"/>
      <c r="L86" s="2"/>
      <c r="M86" s="2"/>
      <c r="N86" s="2"/>
      <c r="O86" s="2"/>
      <c r="P86" s="65" t="s">
        <v>238</v>
      </c>
      <c r="Q86" s="66">
        <f>F103</f>
        <v>15088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.75" x14ac:dyDescent="0.3">
      <c r="A87" s="2"/>
      <c r="B87" s="56" t="s">
        <v>223</v>
      </c>
      <c r="C87" s="73">
        <f>SUM(C95:I95)</f>
        <v>273</v>
      </c>
      <c r="D87" s="73">
        <f>D95</f>
        <v>30</v>
      </c>
      <c r="E87" s="74">
        <f t="shared" si="2"/>
        <v>0.39224137931034481</v>
      </c>
      <c r="F87" s="75">
        <f>SUM(C96:I96)</f>
        <v>85646</v>
      </c>
      <c r="G87" s="2"/>
      <c r="H87" s="2"/>
      <c r="I87" s="2"/>
      <c r="J87" s="2"/>
      <c r="K87" s="2"/>
      <c r="L87" s="2"/>
      <c r="M87" s="2"/>
      <c r="N87" s="2"/>
      <c r="O87" s="2"/>
      <c r="P87" s="65" t="s">
        <v>239</v>
      </c>
      <c r="Q87" s="66">
        <f>E103</f>
        <v>14058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6.5" thickBot="1" x14ac:dyDescent="0.35">
      <c r="A88" s="2"/>
      <c r="B88" s="56" t="s">
        <v>224</v>
      </c>
      <c r="C88" s="73">
        <f>SUM(C97:I97)</f>
        <v>131</v>
      </c>
      <c r="D88" s="73">
        <f>D97</f>
        <v>18</v>
      </c>
      <c r="E88" s="74">
        <f t="shared" si="2"/>
        <v>0.18821839080459771</v>
      </c>
      <c r="F88" s="75">
        <f>SUM(C98:I98)</f>
        <v>40770</v>
      </c>
      <c r="G88" s="2"/>
      <c r="H88" s="2"/>
      <c r="I88" s="2"/>
      <c r="J88" s="2"/>
      <c r="K88" s="2"/>
      <c r="L88" s="2"/>
      <c r="M88" s="2"/>
      <c r="N88" s="2"/>
      <c r="O88" s="2"/>
      <c r="P88" s="76" t="s">
        <v>240</v>
      </c>
      <c r="Q88" s="77">
        <f>H103</f>
        <v>8151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6.5" thickBot="1" x14ac:dyDescent="0.35">
      <c r="A89" s="2"/>
      <c r="B89" s="56" t="s">
        <v>225</v>
      </c>
      <c r="C89" s="73">
        <f>SUM(C99:I99)</f>
        <v>77</v>
      </c>
      <c r="D89" s="73">
        <f>D99</f>
        <v>12</v>
      </c>
      <c r="E89" s="74">
        <f t="shared" si="2"/>
        <v>0.11063218390804598</v>
      </c>
      <c r="F89" s="75">
        <f>SUM(C100:I100)</f>
        <v>20376</v>
      </c>
      <c r="G89" s="2"/>
      <c r="H89" s="2"/>
      <c r="I89" s="2"/>
      <c r="J89" s="2"/>
      <c r="K89" s="2"/>
      <c r="L89" s="2"/>
      <c r="M89" s="2"/>
      <c r="N89" s="2"/>
      <c r="O89" s="2"/>
      <c r="P89" s="58" t="s">
        <v>211</v>
      </c>
      <c r="Q89" s="78">
        <f>SUM(Q83:Q88)</f>
        <v>205665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6.5" thickBot="1" x14ac:dyDescent="0.35">
      <c r="A90" s="2"/>
      <c r="B90" s="57" t="s">
        <v>226</v>
      </c>
      <c r="C90" s="79">
        <f>SUM(C101:I101)</f>
        <v>149</v>
      </c>
      <c r="D90" s="79">
        <f>D101</f>
        <v>17</v>
      </c>
      <c r="E90" s="80">
        <f t="shared" si="2"/>
        <v>0.21408045977011494</v>
      </c>
      <c r="F90" s="81">
        <f>SUM(C102:I102)</f>
        <v>39254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.75" x14ac:dyDescent="0.3">
      <c r="A91" s="2"/>
      <c r="B91" s="82" t="s">
        <v>227</v>
      </c>
      <c r="C91" s="83">
        <f>SUM(C86:C90)</f>
        <v>696</v>
      </c>
      <c r="D91" s="83">
        <f>SUM(D86:D90)</f>
        <v>89</v>
      </c>
      <c r="E91" s="84">
        <f t="shared" si="2"/>
        <v>1</v>
      </c>
      <c r="F91" s="85">
        <f>SUM(F86:F90)</f>
        <v>205941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37.5" customHeight="1" x14ac:dyDescent="0.3">
      <c r="A92" s="2"/>
      <c r="B92" s="86" t="s">
        <v>91</v>
      </c>
      <c r="C92" s="86" t="s">
        <v>241</v>
      </c>
      <c r="D92" s="86" t="s">
        <v>235</v>
      </c>
      <c r="E92" s="86" t="s">
        <v>31</v>
      </c>
      <c r="F92" s="86" t="s">
        <v>219</v>
      </c>
      <c r="G92" s="86" t="s">
        <v>220</v>
      </c>
      <c r="H92" s="87" t="s">
        <v>242</v>
      </c>
      <c r="I92" s="88" t="s">
        <v>243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5.75" x14ac:dyDescent="0.3">
      <c r="A93" s="2"/>
      <c r="B93" s="55" t="s">
        <v>222</v>
      </c>
      <c r="C93" s="55">
        <v>39</v>
      </c>
      <c r="D93" s="55">
        <v>12</v>
      </c>
      <c r="E93" s="55">
        <v>0</v>
      </c>
      <c r="F93" s="55">
        <v>1</v>
      </c>
      <c r="G93" s="55">
        <v>6</v>
      </c>
      <c r="H93" s="89">
        <v>8</v>
      </c>
      <c r="I93" s="5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5.75" x14ac:dyDescent="0.3">
      <c r="A94" s="2"/>
      <c r="B94" s="55"/>
      <c r="C94" s="90">
        <f>C93*368</f>
        <v>14352</v>
      </c>
      <c r="D94" s="90">
        <f>D93*250</f>
        <v>3000</v>
      </c>
      <c r="E94" s="90">
        <v>0</v>
      </c>
      <c r="F94" s="90">
        <f>F93*368</f>
        <v>368</v>
      </c>
      <c r="G94" s="90">
        <v>957</v>
      </c>
      <c r="H94" s="55">
        <v>1218</v>
      </c>
      <c r="I94" s="5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5.75" x14ac:dyDescent="0.3">
      <c r="A95" s="2"/>
      <c r="B95" s="55" t="s">
        <v>223</v>
      </c>
      <c r="C95" s="55">
        <v>173</v>
      </c>
      <c r="D95" s="55">
        <v>30</v>
      </c>
      <c r="E95" s="55">
        <v>14</v>
      </c>
      <c r="F95" s="55">
        <v>17</v>
      </c>
      <c r="G95" s="91">
        <v>19</v>
      </c>
      <c r="H95" s="55">
        <v>19</v>
      </c>
      <c r="I95" s="55">
        <v>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5.75" x14ac:dyDescent="0.3">
      <c r="A96" s="2"/>
      <c r="B96" s="55"/>
      <c r="C96" s="90">
        <f>C95*368</f>
        <v>63664</v>
      </c>
      <c r="D96" s="90">
        <f>D95*250</f>
        <v>7500</v>
      </c>
      <c r="E96" s="92">
        <v>2059</v>
      </c>
      <c r="F96" s="90">
        <f>F95*368</f>
        <v>6256</v>
      </c>
      <c r="G96" s="90">
        <v>3027</v>
      </c>
      <c r="H96" s="55">
        <v>3090</v>
      </c>
      <c r="I96" s="55">
        <v>50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5.75" x14ac:dyDescent="0.3">
      <c r="A97" s="2"/>
      <c r="B97" s="55" t="s">
        <v>224</v>
      </c>
      <c r="C97" s="55">
        <v>72</v>
      </c>
      <c r="D97" s="55">
        <v>18</v>
      </c>
      <c r="E97" s="55">
        <v>3</v>
      </c>
      <c r="F97" s="55">
        <v>16</v>
      </c>
      <c r="G97" s="91">
        <v>9</v>
      </c>
      <c r="H97" s="55">
        <v>12</v>
      </c>
      <c r="I97" s="55">
        <v>1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5.75" x14ac:dyDescent="0.3">
      <c r="A98" s="2"/>
      <c r="B98" s="55"/>
      <c r="C98" s="90">
        <f>C97*368</f>
        <v>26496</v>
      </c>
      <c r="D98" s="90">
        <f>D97*250</f>
        <v>4500</v>
      </c>
      <c r="E98" s="90">
        <v>511</v>
      </c>
      <c r="F98" s="90">
        <f>F97*368</f>
        <v>5888</v>
      </c>
      <c r="G98" s="90">
        <v>1322</v>
      </c>
      <c r="H98" s="55">
        <v>1827</v>
      </c>
      <c r="I98" s="55">
        <v>226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5.75" x14ac:dyDescent="0.3">
      <c r="A99" s="2"/>
      <c r="B99" s="55" t="s">
        <v>225</v>
      </c>
      <c r="C99" s="55">
        <v>34</v>
      </c>
      <c r="D99" s="55">
        <v>12</v>
      </c>
      <c r="E99" s="55">
        <v>13</v>
      </c>
      <c r="F99" s="55"/>
      <c r="G99" s="91">
        <v>6</v>
      </c>
      <c r="H99" s="55">
        <v>12</v>
      </c>
      <c r="I99" s="5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5.75" x14ac:dyDescent="0.3">
      <c r="A100" s="2"/>
      <c r="B100" s="55"/>
      <c r="C100" s="90">
        <f>C99*368</f>
        <v>12512</v>
      </c>
      <c r="D100" s="55">
        <f>D99*250</f>
        <v>3000</v>
      </c>
      <c r="E100" s="55">
        <v>2214</v>
      </c>
      <c r="F100" s="55"/>
      <c r="G100" s="55">
        <v>823</v>
      </c>
      <c r="H100" s="55">
        <v>1827</v>
      </c>
      <c r="I100" s="5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15.75" x14ac:dyDescent="0.3">
      <c r="A101" s="2"/>
      <c r="B101" s="55" t="s">
        <v>226</v>
      </c>
      <c r="C101" s="55">
        <v>59</v>
      </c>
      <c r="D101" s="55">
        <v>17</v>
      </c>
      <c r="E101" s="55">
        <v>56</v>
      </c>
      <c r="F101" s="55">
        <v>7</v>
      </c>
      <c r="G101" s="91">
        <v>8</v>
      </c>
      <c r="H101" s="55">
        <v>2</v>
      </c>
      <c r="I101" s="5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15.75" x14ac:dyDescent="0.3">
      <c r="A102" s="2"/>
      <c r="B102" s="55"/>
      <c r="C102" s="90">
        <f>C101*368</f>
        <v>21712</v>
      </c>
      <c r="D102" s="90">
        <f>D101*250</f>
        <v>4250</v>
      </c>
      <c r="E102" s="90">
        <v>9274</v>
      </c>
      <c r="F102" s="90">
        <f>F101*368</f>
        <v>2576</v>
      </c>
      <c r="G102" s="90">
        <v>1253</v>
      </c>
      <c r="H102" s="55">
        <v>189</v>
      </c>
      <c r="I102" s="5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5.75" x14ac:dyDescent="0.3">
      <c r="A103" s="2"/>
      <c r="B103" s="55" t="s">
        <v>227</v>
      </c>
      <c r="C103" s="93">
        <f>C94+C96+C98+C100+C102</f>
        <v>138736</v>
      </c>
      <c r="D103" s="93">
        <f>D94+D96+D98+D100+D102</f>
        <v>22250</v>
      </c>
      <c r="E103" s="93">
        <f>E94+E96+E98+E100+E102</f>
        <v>14058</v>
      </c>
      <c r="F103" s="93">
        <f>F96+F98+F102+F100+F94</f>
        <v>15088</v>
      </c>
      <c r="G103" s="93">
        <f>G94+G96+G98+G100+G102</f>
        <v>7382</v>
      </c>
      <c r="H103" s="93">
        <f>H94+H96+H98+H100+H102</f>
        <v>8151</v>
      </c>
      <c r="I103" s="93">
        <f>SUM(I96+I98)</f>
        <v>276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6.5" customHeight="1" x14ac:dyDescent="0.3">
      <c r="A104" s="2"/>
      <c r="B104" s="94" t="s">
        <v>244</v>
      </c>
      <c r="C104" s="2">
        <f t="shared" ref="C104:H104" si="3">C93+C95+C97+C99+C101</f>
        <v>377</v>
      </c>
      <c r="D104" s="2">
        <f t="shared" si="3"/>
        <v>89</v>
      </c>
      <c r="E104" s="2">
        <f t="shared" si="3"/>
        <v>86</v>
      </c>
      <c r="F104" s="2">
        <f t="shared" si="3"/>
        <v>41</v>
      </c>
      <c r="G104" s="2">
        <f t="shared" si="3"/>
        <v>48</v>
      </c>
      <c r="H104" s="2">
        <f t="shared" si="3"/>
        <v>53</v>
      </c>
      <c r="I104" s="2">
        <f>I95+I97</f>
        <v>2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26.25" customHeight="1" thickBot="1" x14ac:dyDescent="0.35">
      <c r="A105" s="2"/>
      <c r="B105" s="208" t="s">
        <v>245</v>
      </c>
      <c r="C105" s="208"/>
      <c r="D105" s="9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6.5" thickBot="1" x14ac:dyDescent="0.35">
      <c r="A106" s="2"/>
      <c r="B106" s="96" t="s">
        <v>246</v>
      </c>
      <c r="C106" s="96" t="s">
        <v>247</v>
      </c>
      <c r="D106" s="96"/>
      <c r="E106" s="37"/>
      <c r="F106" s="2" t="s">
        <v>248</v>
      </c>
      <c r="G106" s="37">
        <f>D103+G103</f>
        <v>29632</v>
      </c>
      <c r="H106" s="2">
        <v>8419</v>
      </c>
      <c r="I106" s="2"/>
      <c r="J106" s="2"/>
      <c r="K106" s="2"/>
      <c r="L106" s="2"/>
      <c r="M106" s="2"/>
      <c r="N106" s="2"/>
      <c r="O106" s="2"/>
      <c r="P106" s="225" t="s">
        <v>249</v>
      </c>
      <c r="Q106" s="226"/>
      <c r="R106" s="97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58.25" thickBot="1" x14ac:dyDescent="0.35">
      <c r="A107" s="2"/>
      <c r="B107" s="98" t="s">
        <v>250</v>
      </c>
      <c r="C107" s="99" t="s">
        <v>251</v>
      </c>
      <c r="D107" s="99"/>
      <c r="E107" s="2">
        <f>G94+G96+G98+G100+G102</f>
        <v>7382</v>
      </c>
      <c r="F107" s="2">
        <f>C104+F104+D104+E104+G104+H104</f>
        <v>694</v>
      </c>
      <c r="G107" s="2">
        <v>15397</v>
      </c>
      <c r="H107" s="37">
        <f>C103+F103</f>
        <v>153824</v>
      </c>
      <c r="I107" s="2"/>
      <c r="J107" s="2"/>
      <c r="K107" s="2"/>
      <c r="L107" s="2"/>
      <c r="M107" s="2"/>
      <c r="N107" s="2"/>
      <c r="O107" s="2"/>
      <c r="P107" s="100" t="s">
        <v>234</v>
      </c>
      <c r="Q107" s="101" t="s">
        <v>229</v>
      </c>
      <c r="R107" s="102" t="s">
        <v>214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47.25" x14ac:dyDescent="0.3">
      <c r="A108" s="2"/>
      <c r="B108" s="103" t="s">
        <v>252</v>
      </c>
      <c r="C108" s="99" t="s">
        <v>253</v>
      </c>
      <c r="D108" s="99"/>
      <c r="E108" s="2">
        <f>E107-G103</f>
        <v>0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04" t="s">
        <v>231</v>
      </c>
      <c r="Q108" s="105">
        <f>D104</f>
        <v>89</v>
      </c>
      <c r="R108" s="106">
        <f t="shared" ref="R108:R113" si="4">Q108/$Q$114</f>
        <v>0.12824207492795389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.7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07" t="s">
        <v>233</v>
      </c>
      <c r="Q109" s="108">
        <f>G104</f>
        <v>48</v>
      </c>
      <c r="R109" s="106">
        <f t="shared" si="4"/>
        <v>6.9164265129683003E-2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31.5" x14ac:dyDescent="0.3">
      <c r="A110" s="2"/>
      <c r="B110" s="109" t="s">
        <v>254</v>
      </c>
      <c r="C110" s="110" t="s">
        <v>255</v>
      </c>
      <c r="D110" s="110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07" t="s">
        <v>237</v>
      </c>
      <c r="Q110" s="108">
        <f>C104</f>
        <v>377</v>
      </c>
      <c r="R110" s="106">
        <f t="shared" si="4"/>
        <v>0.54322766570605185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47.25" x14ac:dyDescent="0.3">
      <c r="A111" s="2"/>
      <c r="B111" s="111" t="s">
        <v>252</v>
      </c>
      <c r="C111" s="110" t="s">
        <v>256</v>
      </c>
      <c r="D111" s="110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07" t="s">
        <v>238</v>
      </c>
      <c r="Q111" s="108">
        <f>F104</f>
        <v>41</v>
      </c>
      <c r="R111" s="106">
        <f t="shared" si="4"/>
        <v>5.9077809798270896E-2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16.5" thickBo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12" t="s">
        <v>239</v>
      </c>
      <c r="Q112" s="113">
        <f>E104</f>
        <v>86</v>
      </c>
      <c r="R112" s="114">
        <f t="shared" si="4"/>
        <v>0.1239193083573487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79.5" thickBot="1" x14ac:dyDescent="0.35">
      <c r="A113" s="2"/>
      <c r="B113" s="115" t="s">
        <v>257</v>
      </c>
      <c r="C113" s="115" t="s">
        <v>258</v>
      </c>
      <c r="D113" s="11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16" t="s">
        <v>240</v>
      </c>
      <c r="Q113" s="117">
        <f>H104</f>
        <v>53</v>
      </c>
      <c r="R113" s="118">
        <f t="shared" si="4"/>
        <v>7.6368876080691636E-2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48" thickBot="1" x14ac:dyDescent="0.35">
      <c r="A114" s="2"/>
      <c r="B114" s="119" t="s">
        <v>252</v>
      </c>
      <c r="C114" s="115" t="s">
        <v>256</v>
      </c>
      <c r="D114" s="11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20" t="s">
        <v>211</v>
      </c>
      <c r="Q114" s="121">
        <f>SUM(Q108:Q113)</f>
        <v>694</v>
      </c>
      <c r="R114" s="122">
        <f>SUM(R108:R113)</f>
        <v>1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15.7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78.75" x14ac:dyDescent="0.3">
      <c r="A116" s="2"/>
      <c r="B116" s="123" t="s">
        <v>259</v>
      </c>
      <c r="C116" s="124" t="s">
        <v>260</v>
      </c>
      <c r="D116" s="12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63" x14ac:dyDescent="0.3">
      <c r="A117" s="2"/>
      <c r="B117" s="125" t="s">
        <v>252</v>
      </c>
      <c r="C117" s="124" t="s">
        <v>261</v>
      </c>
      <c r="D117" s="12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5.7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5.7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5.7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24" customHeight="1" x14ac:dyDescent="0.3">
      <c r="A121" s="2"/>
      <c r="B121" s="212" t="s">
        <v>262</v>
      </c>
      <c r="C121" s="21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x14ac:dyDescent="0.3">
      <c r="A122" s="2"/>
      <c r="B122" s="55" t="s">
        <v>263</v>
      </c>
      <c r="C122" s="90">
        <f>F140+H140+G140+I140+J140</f>
        <v>20942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5.75" x14ac:dyDescent="0.3">
      <c r="A123" s="2"/>
      <c r="B123" s="55" t="s">
        <v>264</v>
      </c>
      <c r="C123" s="90">
        <f>F143+G143+H143+I143+J143</f>
        <v>14235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5.7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x14ac:dyDescent="0.3">
      <c r="A125" s="2"/>
      <c r="B125" s="213" t="s">
        <v>265</v>
      </c>
      <c r="C125" s="213"/>
      <c r="D125" s="126" t="s">
        <v>266</v>
      </c>
      <c r="E125" s="126" t="s">
        <v>267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x14ac:dyDescent="0.3">
      <c r="A126" s="2"/>
      <c r="B126" s="55" t="s">
        <v>268</v>
      </c>
      <c r="C126" s="90">
        <v>12437</v>
      </c>
      <c r="D126" s="90"/>
      <c r="E126" s="90">
        <v>34379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x14ac:dyDescent="0.3">
      <c r="A127" s="2"/>
      <c r="B127" s="55" t="s">
        <v>220</v>
      </c>
      <c r="C127" s="90">
        <v>7502</v>
      </c>
      <c r="D127" s="90"/>
      <c r="E127" s="90">
        <v>26381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5.75" x14ac:dyDescent="0.3">
      <c r="A128" s="2"/>
      <c r="B128" s="55" t="s">
        <v>235</v>
      </c>
      <c r="C128" s="90">
        <v>18131</v>
      </c>
      <c r="D128" s="90"/>
      <c r="E128" s="90">
        <v>46514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 ht="15.75" x14ac:dyDescent="0.3">
      <c r="A129" s="2"/>
      <c r="B129" s="55" t="s">
        <v>241</v>
      </c>
      <c r="C129" s="90">
        <v>116759</v>
      </c>
      <c r="D129" s="90"/>
      <c r="E129" s="90">
        <v>293821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1:48" ht="15.75" x14ac:dyDescent="0.3">
      <c r="A130" s="2"/>
      <c r="B130" s="55" t="s">
        <v>219</v>
      </c>
      <c r="C130" s="90">
        <v>12019</v>
      </c>
      <c r="D130" s="90"/>
      <c r="E130" s="90">
        <v>37285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1:48" ht="15.75" x14ac:dyDescent="0.3">
      <c r="A131" s="2"/>
      <c r="B131" s="55" t="s">
        <v>269</v>
      </c>
      <c r="C131" s="90">
        <v>49</v>
      </c>
      <c r="D131" s="90"/>
      <c r="E131" s="90">
        <v>50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1:48" ht="15.75" x14ac:dyDescent="0.3">
      <c r="A132" s="2"/>
      <c r="B132" s="55" t="s">
        <v>270</v>
      </c>
      <c r="C132" s="90">
        <v>5947</v>
      </c>
      <c r="D132" s="90"/>
      <c r="E132" s="90">
        <v>9091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ht="15.75" x14ac:dyDescent="0.3">
      <c r="A133" s="2"/>
      <c r="B133" s="55" t="s">
        <v>211</v>
      </c>
      <c r="C133" s="93">
        <f>SUM(C126:C132)</f>
        <v>172844</v>
      </c>
      <c r="D133" s="59"/>
      <c r="E133" s="93">
        <f>SUM(E126:E132)</f>
        <v>447521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ht="15.7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ht="15.7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ht="15.7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ht="15.7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ht="19.5" x14ac:dyDescent="0.35">
      <c r="A138" s="2"/>
      <c r="B138" s="2"/>
      <c r="C138" s="2"/>
      <c r="D138" s="2"/>
      <c r="E138" s="127"/>
      <c r="F138" s="214" t="s">
        <v>271</v>
      </c>
      <c r="G138" s="214"/>
      <c r="H138" s="214"/>
      <c r="I138" s="2"/>
      <c r="J138" s="2"/>
      <c r="K138" s="2" t="s">
        <v>272</v>
      </c>
      <c r="L138" s="2" t="s">
        <v>273</v>
      </c>
      <c r="M138" s="2"/>
      <c r="N138" s="128" t="s">
        <v>274</v>
      </c>
      <c r="O138" s="215" t="s">
        <v>14</v>
      </c>
      <c r="P138" s="215"/>
      <c r="Q138" s="129" t="s">
        <v>15</v>
      </c>
      <c r="R138" s="130" t="s">
        <v>275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8" ht="19.5" x14ac:dyDescent="0.35">
      <c r="A139" s="2"/>
      <c r="B139" s="2"/>
      <c r="C139" s="2"/>
      <c r="D139" s="2"/>
      <c r="E139" s="127"/>
      <c r="F139" s="127">
        <v>2017</v>
      </c>
      <c r="G139" s="127">
        <v>2018</v>
      </c>
      <c r="H139" s="127">
        <v>2019</v>
      </c>
      <c r="I139" s="127">
        <v>2020</v>
      </c>
      <c r="J139" s="127">
        <v>2021</v>
      </c>
      <c r="K139" s="131">
        <v>2021</v>
      </c>
      <c r="L139" s="2"/>
      <c r="M139" s="132">
        <v>44287</v>
      </c>
      <c r="N139" s="128" t="s">
        <v>28</v>
      </c>
      <c r="O139" s="210">
        <v>7368</v>
      </c>
      <c r="P139" s="210"/>
      <c r="Q139" s="133">
        <v>7463</v>
      </c>
      <c r="R139" s="133">
        <v>14831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8" ht="252" x14ac:dyDescent="0.3">
      <c r="A140" s="2"/>
      <c r="B140" s="2"/>
      <c r="C140" s="2"/>
      <c r="D140" s="2"/>
      <c r="E140" s="134" t="s">
        <v>276</v>
      </c>
      <c r="F140" s="90">
        <v>10149</v>
      </c>
      <c r="G140" s="90">
        <v>4765</v>
      </c>
      <c r="H140" s="90">
        <v>3273</v>
      </c>
      <c r="I140" s="55">
        <v>808</v>
      </c>
      <c r="J140" s="135">
        <v>1947</v>
      </c>
      <c r="K140" s="55"/>
      <c r="L140" s="2"/>
      <c r="M140" s="2"/>
      <c r="N140" s="128" t="s">
        <v>31</v>
      </c>
      <c r="O140" s="210">
        <v>8065</v>
      </c>
      <c r="P140" s="210"/>
      <c r="Q140" s="133">
        <v>8214</v>
      </c>
      <c r="R140" s="133">
        <v>16279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8" ht="189" x14ac:dyDescent="0.3">
      <c r="A141" s="2"/>
      <c r="B141" s="2"/>
      <c r="C141" s="2"/>
      <c r="D141" s="2"/>
      <c r="E141" s="134" t="s">
        <v>277</v>
      </c>
      <c r="F141" s="90">
        <v>3777</v>
      </c>
      <c r="G141" s="90">
        <v>7951</v>
      </c>
      <c r="H141" s="90">
        <v>3893</v>
      </c>
      <c r="I141" s="55">
        <v>951</v>
      </c>
      <c r="J141" s="135">
        <v>1331</v>
      </c>
      <c r="K141" s="55"/>
      <c r="L141" s="2"/>
      <c r="M141" s="2"/>
      <c r="N141" s="128" t="s">
        <v>13</v>
      </c>
      <c r="O141" s="210">
        <v>61038</v>
      </c>
      <c r="P141" s="210"/>
      <c r="Q141" s="133">
        <v>63193</v>
      </c>
      <c r="R141" s="133">
        <v>124231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8" ht="94.5" x14ac:dyDescent="0.3">
      <c r="A142" s="2"/>
      <c r="B142" s="2"/>
      <c r="C142" s="2"/>
      <c r="D142" s="2"/>
      <c r="E142" s="134" t="s">
        <v>278</v>
      </c>
      <c r="F142" s="90">
        <v>2490</v>
      </c>
      <c r="G142" s="90"/>
      <c r="H142" s="90">
        <v>1496</v>
      </c>
      <c r="I142" s="55">
        <v>505</v>
      </c>
      <c r="J142" s="135">
        <v>447</v>
      </c>
      <c r="K142" s="55"/>
      <c r="L142" s="2"/>
      <c r="M142" s="2"/>
      <c r="N142" s="128" t="s">
        <v>18</v>
      </c>
      <c r="O142" s="210">
        <v>8312</v>
      </c>
      <c r="P142" s="210"/>
      <c r="Q142" s="133">
        <v>9035</v>
      </c>
      <c r="R142" s="133">
        <v>17347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8" ht="126" x14ac:dyDescent="0.3">
      <c r="A143" s="2"/>
      <c r="B143" s="2"/>
      <c r="C143" s="2"/>
      <c r="D143" s="2"/>
      <c r="E143" s="134" t="s">
        <v>279</v>
      </c>
      <c r="F143" s="90">
        <v>1668</v>
      </c>
      <c r="G143" s="90">
        <v>4765</v>
      </c>
      <c r="H143" s="90">
        <v>2377</v>
      </c>
      <c r="I143" s="55">
        <v>1054</v>
      </c>
      <c r="J143" s="135">
        <v>4371</v>
      </c>
      <c r="K143" s="55"/>
      <c r="L143" s="2"/>
      <c r="M143" s="2"/>
      <c r="N143" s="128" t="s">
        <v>40</v>
      </c>
      <c r="O143" s="210">
        <v>3846</v>
      </c>
      <c r="P143" s="210"/>
      <c r="Q143" s="133">
        <v>4229</v>
      </c>
      <c r="R143" s="133">
        <v>8075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8" ht="19.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136" t="s">
        <v>275</v>
      </c>
      <c r="O144" s="210">
        <v>88629</v>
      </c>
      <c r="P144" s="210"/>
      <c r="Q144" s="133">
        <v>92134</v>
      </c>
      <c r="R144" s="133">
        <v>180763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8" ht="15.7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8" ht="15.7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8" ht="15.7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1:48" ht="15.7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ht="15.7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8" ht="15.7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8" ht="15.7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8" ht="15.7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8" ht="15.7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8" ht="15.7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8" ht="15.7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8" ht="15.7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1:48" ht="15.7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ht="15.75" x14ac:dyDescent="0.3">
      <c r="A158" s="2"/>
      <c r="B158" s="2"/>
      <c r="C158" s="2"/>
      <c r="D158" s="126" t="s">
        <v>93</v>
      </c>
      <c r="E158" s="126" t="s">
        <v>94</v>
      </c>
      <c r="F158" s="13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ht="15.75" x14ac:dyDescent="0.3">
      <c r="A159" s="2"/>
      <c r="B159" s="2"/>
      <c r="C159" s="2"/>
      <c r="D159" s="90" t="s">
        <v>95</v>
      </c>
      <c r="E159" s="90">
        <v>167457</v>
      </c>
      <c r="F159" s="1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ht="15.75" x14ac:dyDescent="0.3">
      <c r="A160" s="2"/>
      <c r="B160" s="2"/>
      <c r="C160" s="2"/>
      <c r="D160" s="90" t="s">
        <v>96</v>
      </c>
      <c r="E160" s="90">
        <v>2848</v>
      </c>
      <c r="F160" s="1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ht="15.75" x14ac:dyDescent="0.3">
      <c r="A161" s="2"/>
      <c r="B161" s="2"/>
      <c r="C161" s="2"/>
      <c r="D161" s="90" t="s">
        <v>97</v>
      </c>
      <c r="E161" s="90">
        <v>38</v>
      </c>
      <c r="F161" s="1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ht="15.75" x14ac:dyDescent="0.3">
      <c r="A162" s="2"/>
      <c r="B162" s="2"/>
      <c r="C162" s="2"/>
      <c r="D162" s="90" t="s">
        <v>98</v>
      </c>
      <c r="E162" s="90">
        <v>46</v>
      </c>
      <c r="F162" s="1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ht="15.75" x14ac:dyDescent="0.3">
      <c r="A163" s="2"/>
      <c r="B163" s="2"/>
      <c r="C163" s="2"/>
      <c r="D163" s="90" t="s">
        <v>99</v>
      </c>
      <c r="E163" s="90">
        <v>12</v>
      </c>
      <c r="F163" s="1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8" ht="15.75" x14ac:dyDescent="0.3">
      <c r="A164" s="2"/>
      <c r="B164" s="2"/>
      <c r="C164" s="2"/>
      <c r="D164" s="59"/>
      <c r="E164" s="90">
        <f>SUM(E159:E163)</f>
        <v>170401</v>
      </c>
      <c r="F164" s="2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8" ht="15.7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1:48" ht="15.7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8" ht="15.7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8" ht="15.7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8" ht="15.7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8" ht="15.7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1:48" ht="15.75" x14ac:dyDescent="0.3">
      <c r="A171" s="2"/>
      <c r="B171" s="126"/>
      <c r="C171" s="126" t="s">
        <v>236</v>
      </c>
      <c r="D171" s="126" t="s">
        <v>280</v>
      </c>
      <c r="E171" s="126" t="s">
        <v>281</v>
      </c>
      <c r="F171" s="126" t="s">
        <v>282</v>
      </c>
      <c r="G171" s="126" t="s">
        <v>283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1:48" ht="15.75" x14ac:dyDescent="0.3">
      <c r="A172" s="2"/>
      <c r="B172" s="138"/>
      <c r="C172" s="138"/>
      <c r="D172" s="139">
        <v>43070</v>
      </c>
      <c r="E172" s="140">
        <v>118264</v>
      </c>
      <c r="F172" s="140">
        <v>128399</v>
      </c>
      <c r="G172" s="141">
        <f t="shared" ref="G172:G178" si="5">E172/F172</f>
        <v>0.92106636344519821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1:48" ht="15.75" x14ac:dyDescent="0.3">
      <c r="A173" s="2"/>
      <c r="B173" s="55" t="s">
        <v>281</v>
      </c>
      <c r="C173" s="90">
        <f>C133</f>
        <v>172844</v>
      </c>
      <c r="D173" s="142">
        <v>43101</v>
      </c>
      <c r="E173" s="90">
        <v>118493</v>
      </c>
      <c r="F173" s="90">
        <v>133551</v>
      </c>
      <c r="G173" s="143">
        <f t="shared" si="5"/>
        <v>0.88724906589991837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8" ht="15.75" x14ac:dyDescent="0.3">
      <c r="A174" s="2"/>
      <c r="B174" s="55" t="s">
        <v>284</v>
      </c>
      <c r="C174" s="90">
        <f>F91</f>
        <v>205941</v>
      </c>
      <c r="D174" s="142">
        <v>43132</v>
      </c>
      <c r="E174" s="90">
        <v>121673</v>
      </c>
      <c r="F174" s="90">
        <v>138419</v>
      </c>
      <c r="G174" s="143">
        <f t="shared" si="5"/>
        <v>0.87901949876823271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1:48" ht="15.75" x14ac:dyDescent="0.3">
      <c r="A175" s="2"/>
      <c r="B175" s="55" t="s">
        <v>285</v>
      </c>
      <c r="C175" s="144">
        <f>(C173/C174)*100</f>
        <v>83.928892255548917</v>
      </c>
      <c r="D175" s="142">
        <v>43160</v>
      </c>
      <c r="E175" s="90"/>
      <c r="F175" s="90"/>
      <c r="G175" s="143" t="e">
        <f t="shared" si="5"/>
        <v>#DIV/0!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8" ht="15.75" x14ac:dyDescent="0.3">
      <c r="A176" s="2"/>
      <c r="B176" s="2"/>
      <c r="C176" s="2"/>
      <c r="D176" s="142">
        <v>43191</v>
      </c>
      <c r="E176" s="90"/>
      <c r="F176" s="90"/>
      <c r="G176" s="143" t="e">
        <f t="shared" si="5"/>
        <v>#DIV/0!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ht="15.75" x14ac:dyDescent="0.3">
      <c r="A177" s="2"/>
      <c r="B177" s="2"/>
      <c r="C177" s="2" t="s">
        <v>286</v>
      </c>
      <c r="D177" s="142">
        <v>43221</v>
      </c>
      <c r="E177" s="90"/>
      <c r="F177" s="90"/>
      <c r="G177" s="143" t="e">
        <f t="shared" si="5"/>
        <v>#DIV/0!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ht="15.75" x14ac:dyDescent="0.3">
      <c r="A178" s="2"/>
      <c r="B178" s="2" t="s">
        <v>287</v>
      </c>
      <c r="C178" s="2" t="s">
        <v>288</v>
      </c>
      <c r="D178" s="142">
        <v>43252</v>
      </c>
      <c r="E178" s="90"/>
      <c r="F178" s="90"/>
      <c r="G178" s="143" t="e">
        <f t="shared" si="5"/>
        <v>#DIV/0!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ht="15.75" x14ac:dyDescent="0.3">
      <c r="A179" s="2"/>
      <c r="B179" s="2"/>
      <c r="C179" s="145">
        <f>(C173/C174)*100</f>
        <v>83.928892255548917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ht="15.7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1:48" ht="15.7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ht="15.7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ht="15.7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8" ht="15.7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ht="15.7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ht="15.7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ht="15.7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ht="15.7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1:48" ht="15.7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ht="15.7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ht="15.7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1:48" ht="15.7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ht="15.7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ht="15.7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ht="15.7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ht="15.7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ht="15.7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ht="15.7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ht="15.7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ht="15.7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ht="15.7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ht="15.7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08" t="s">
        <v>289</v>
      </c>
      <c r="O202" s="208"/>
      <c r="P202" s="208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ht="15.75" x14ac:dyDescent="0.3">
      <c r="A203" s="2"/>
      <c r="B203" s="126" t="s">
        <v>280</v>
      </c>
      <c r="C203" s="126" t="s">
        <v>290</v>
      </c>
      <c r="D203" s="126" t="s">
        <v>282</v>
      </c>
      <c r="E203" s="126" t="s">
        <v>202</v>
      </c>
      <c r="F203" s="126" t="s">
        <v>291</v>
      </c>
      <c r="G203" s="126" t="s">
        <v>292</v>
      </c>
      <c r="H203" s="126" t="s">
        <v>293</v>
      </c>
      <c r="I203" s="126" t="s">
        <v>202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ht="15.75" x14ac:dyDescent="0.3">
      <c r="A204" s="2"/>
      <c r="B204" s="142">
        <v>42005</v>
      </c>
      <c r="C204" s="140">
        <v>973795</v>
      </c>
      <c r="D204" s="140">
        <v>26720</v>
      </c>
      <c r="E204" s="146">
        <f>D204/C204</f>
        <v>2.7439040044362518E-2</v>
      </c>
      <c r="F204" s="90"/>
      <c r="G204" s="2"/>
      <c r="H204" s="2"/>
      <c r="I204" s="2"/>
      <c r="J204" s="2"/>
      <c r="K204" s="2"/>
      <c r="L204" s="2"/>
      <c r="M204" s="2"/>
      <c r="N204" t="s">
        <v>294</v>
      </c>
      <c r="O204" t="s">
        <v>15</v>
      </c>
      <c r="Q204" t="s">
        <v>14</v>
      </c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1:48" ht="15.75" x14ac:dyDescent="0.3">
      <c r="A205" s="2"/>
      <c r="B205" s="142">
        <v>42036</v>
      </c>
      <c r="C205" s="140">
        <v>973795</v>
      </c>
      <c r="D205" s="140">
        <v>26720</v>
      </c>
      <c r="E205" s="146">
        <f t="shared" ref="E205:E227" si="6">D205/C205</f>
        <v>2.7439040044362518E-2</v>
      </c>
      <c r="F205" s="90"/>
      <c r="G205" s="2"/>
      <c r="H205" s="2"/>
      <c r="I205" s="2"/>
      <c r="J205" s="2"/>
      <c r="K205" s="2"/>
      <c r="L205" s="2"/>
      <c r="M205" s="2"/>
      <c r="N205">
        <v>0</v>
      </c>
      <c r="O205" s="147">
        <v>6574</v>
      </c>
      <c r="P205" s="148">
        <f>O205*-1</f>
        <v>-6574</v>
      </c>
      <c r="Q205" s="147">
        <v>6338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ht="15.75" x14ac:dyDescent="0.3">
      <c r="A206" s="2"/>
      <c r="B206" s="142">
        <v>42064</v>
      </c>
      <c r="C206" s="140">
        <v>973795</v>
      </c>
      <c r="D206" s="140">
        <v>26720</v>
      </c>
      <c r="E206" s="146">
        <f t="shared" si="6"/>
        <v>2.7439040044362518E-2</v>
      </c>
      <c r="F206" s="90"/>
      <c r="G206" s="2"/>
      <c r="H206" s="2"/>
      <c r="I206" s="2"/>
      <c r="J206" s="2"/>
      <c r="K206" s="2"/>
      <c r="L206" s="2"/>
      <c r="M206" s="2"/>
      <c r="N206">
        <v>1</v>
      </c>
      <c r="O206" s="147">
        <v>12732</v>
      </c>
      <c r="P206" s="148">
        <f t="shared" ref="P206:P210" si="7">O206*-1</f>
        <v>-12732</v>
      </c>
      <c r="Q206" s="147">
        <v>12336</v>
      </c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ht="15.75" x14ac:dyDescent="0.3">
      <c r="A207" s="2"/>
      <c r="B207" s="142">
        <v>42095</v>
      </c>
      <c r="C207" s="140">
        <v>973795</v>
      </c>
      <c r="D207" s="140">
        <v>26720</v>
      </c>
      <c r="E207" s="146">
        <f t="shared" si="6"/>
        <v>2.7439040044362518E-2</v>
      </c>
      <c r="F207" s="90"/>
      <c r="G207" s="2"/>
      <c r="H207" s="2"/>
      <c r="I207" s="2"/>
      <c r="J207" s="2"/>
      <c r="K207" s="2"/>
      <c r="L207" s="2"/>
      <c r="M207" s="2"/>
      <c r="N207">
        <v>2</v>
      </c>
      <c r="O207" s="147">
        <v>19012</v>
      </c>
      <c r="P207" s="148">
        <f t="shared" si="7"/>
        <v>-19012</v>
      </c>
      <c r="Q207" s="147">
        <v>18739</v>
      </c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ht="15.75" x14ac:dyDescent="0.3">
      <c r="A208" s="2"/>
      <c r="B208" s="142">
        <v>42125</v>
      </c>
      <c r="C208" s="140">
        <v>973795</v>
      </c>
      <c r="D208" s="140">
        <v>28078</v>
      </c>
      <c r="E208" s="146">
        <f t="shared" si="6"/>
        <v>2.8833584070569268E-2</v>
      </c>
      <c r="F208" s="90"/>
      <c r="G208" s="2"/>
      <c r="H208" s="2"/>
      <c r="I208" s="2"/>
      <c r="J208" s="2"/>
      <c r="K208" s="2"/>
      <c r="L208" s="2"/>
      <c r="M208" s="2"/>
      <c r="N208">
        <v>3</v>
      </c>
      <c r="O208" s="147">
        <v>22604</v>
      </c>
      <c r="P208" s="148">
        <f t="shared" si="7"/>
        <v>-22604</v>
      </c>
      <c r="Q208" s="147">
        <v>21872</v>
      </c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ht="15.75" x14ac:dyDescent="0.3">
      <c r="A209" s="2"/>
      <c r="B209" s="142">
        <v>42156</v>
      </c>
      <c r="C209" s="140">
        <v>973795</v>
      </c>
      <c r="D209" s="140">
        <v>28745</v>
      </c>
      <c r="E209" s="146">
        <f t="shared" si="6"/>
        <v>2.9518533161497031E-2</v>
      </c>
      <c r="F209" s="90"/>
      <c r="G209" s="2"/>
      <c r="H209" s="2"/>
      <c r="I209" s="2"/>
      <c r="J209" s="2"/>
      <c r="K209" s="2"/>
      <c r="L209" s="2"/>
      <c r="M209" s="2"/>
      <c r="N209">
        <v>4</v>
      </c>
      <c r="O209" s="147">
        <v>22032</v>
      </c>
      <c r="P209" s="148">
        <f t="shared" si="7"/>
        <v>-22032</v>
      </c>
      <c r="Q209" s="147">
        <v>20964</v>
      </c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ht="15.75" x14ac:dyDescent="0.3">
      <c r="A210" s="2"/>
      <c r="B210" s="142">
        <v>42186</v>
      </c>
      <c r="C210" s="140">
        <v>973795</v>
      </c>
      <c r="D210" s="140">
        <v>28754</v>
      </c>
      <c r="E210" s="146">
        <f t="shared" si="6"/>
        <v>2.9527775353128737E-2</v>
      </c>
      <c r="F210" s="90"/>
      <c r="G210" s="2"/>
      <c r="H210" s="2"/>
      <c r="I210" s="2"/>
      <c r="J210" s="2"/>
      <c r="K210" s="2"/>
      <c r="L210" s="2"/>
      <c r="M210" s="2"/>
      <c r="N210">
        <v>5</v>
      </c>
      <c r="O210" s="147">
        <v>3368</v>
      </c>
      <c r="P210" s="148">
        <f t="shared" si="7"/>
        <v>-3368</v>
      </c>
      <c r="Q210" s="147">
        <v>3356</v>
      </c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ht="15.75" x14ac:dyDescent="0.3">
      <c r="A211" s="2"/>
      <c r="B211" s="142">
        <v>42217</v>
      </c>
      <c r="C211" s="140">
        <v>973795</v>
      </c>
      <c r="D211" s="140">
        <v>30562</v>
      </c>
      <c r="E211" s="146">
        <f t="shared" si="6"/>
        <v>3.1384428960920932E-2</v>
      </c>
      <c r="F211" s="9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ht="15.75" x14ac:dyDescent="0.3">
      <c r="A212" s="2"/>
      <c r="B212" s="142">
        <v>42248</v>
      </c>
      <c r="C212" s="140">
        <v>973795</v>
      </c>
      <c r="D212" s="140">
        <v>31014</v>
      </c>
      <c r="E212" s="146">
        <f t="shared" si="6"/>
        <v>3.184859236286898E-2</v>
      </c>
      <c r="F212" s="90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1:48" ht="15.75" x14ac:dyDescent="0.3">
      <c r="A213" s="2"/>
      <c r="B213" s="142">
        <v>42278</v>
      </c>
      <c r="C213" s="140">
        <v>973795</v>
      </c>
      <c r="D213" s="140">
        <v>31466</v>
      </c>
      <c r="E213" s="146">
        <f t="shared" si="6"/>
        <v>3.2312755764817028E-2</v>
      </c>
      <c r="F213" s="9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ht="15.75" x14ac:dyDescent="0.3">
      <c r="A214" s="2"/>
      <c r="B214" s="142">
        <v>42309</v>
      </c>
      <c r="C214" s="140">
        <v>973795</v>
      </c>
      <c r="D214" s="140">
        <v>32286</v>
      </c>
      <c r="E214" s="146">
        <f t="shared" si="6"/>
        <v>3.3154822113483841E-2</v>
      </c>
      <c r="F214" s="9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ht="15.75" x14ac:dyDescent="0.3">
      <c r="A215" s="2"/>
      <c r="B215" s="142">
        <v>42339</v>
      </c>
      <c r="C215" s="140">
        <v>973795</v>
      </c>
      <c r="D215" s="140">
        <v>38910</v>
      </c>
      <c r="E215" s="146">
        <f t="shared" si="6"/>
        <v>3.9957075154421616E-2</v>
      </c>
      <c r="F215" s="9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ht="15.75" x14ac:dyDescent="0.3">
      <c r="A216" s="2"/>
      <c r="B216" s="142">
        <v>42370</v>
      </c>
      <c r="C216" s="140">
        <v>969721</v>
      </c>
      <c r="D216" s="140">
        <v>56530</v>
      </c>
      <c r="E216" s="146">
        <f t="shared" si="6"/>
        <v>5.8295117874110181E-2</v>
      </c>
      <c r="F216" s="90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ht="15.75" x14ac:dyDescent="0.3">
      <c r="A217" s="2"/>
      <c r="B217" s="142">
        <v>42401</v>
      </c>
      <c r="C217" s="140">
        <v>969721</v>
      </c>
      <c r="D217" s="140">
        <v>59190</v>
      </c>
      <c r="E217" s="146">
        <f t="shared" si="6"/>
        <v>6.1038174897728316E-2</v>
      </c>
      <c r="F217" s="9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ht="15.75" x14ac:dyDescent="0.3">
      <c r="A218" s="2"/>
      <c r="B218" s="142">
        <v>42430</v>
      </c>
      <c r="C218" s="140">
        <v>969721</v>
      </c>
      <c r="D218" s="140">
        <v>64284</v>
      </c>
      <c r="E218" s="146">
        <f t="shared" si="6"/>
        <v>6.6291232220401536E-2</v>
      </c>
      <c r="F218" s="90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ht="15.75" x14ac:dyDescent="0.3">
      <c r="A219" s="2"/>
      <c r="B219" s="142">
        <v>42461</v>
      </c>
      <c r="C219" s="140">
        <v>969721</v>
      </c>
      <c r="D219" s="140">
        <v>64284</v>
      </c>
      <c r="E219" s="146">
        <f t="shared" si="6"/>
        <v>6.6291232220401536E-2</v>
      </c>
      <c r="F219" s="90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ht="15.75" x14ac:dyDescent="0.3">
      <c r="A220" s="2"/>
      <c r="B220" s="142">
        <v>42491</v>
      </c>
      <c r="C220" s="140">
        <v>969721</v>
      </c>
      <c r="D220" s="140">
        <v>64284</v>
      </c>
      <c r="E220" s="146">
        <f t="shared" si="6"/>
        <v>6.6291232220401536E-2</v>
      </c>
      <c r="F220" s="90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ht="15.75" x14ac:dyDescent="0.3">
      <c r="A221" s="2"/>
      <c r="B221" s="142">
        <v>42522</v>
      </c>
      <c r="C221" s="140">
        <v>969721</v>
      </c>
      <c r="D221" s="140">
        <v>76480</v>
      </c>
      <c r="E221" s="146">
        <f t="shared" si="6"/>
        <v>7.8868045551246185E-2</v>
      </c>
      <c r="F221" s="90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ht="15.75" x14ac:dyDescent="0.3">
      <c r="A222" s="2"/>
      <c r="B222" s="142">
        <v>42552</v>
      </c>
      <c r="C222" s="140">
        <v>969721</v>
      </c>
      <c r="D222" s="140">
        <v>76480</v>
      </c>
      <c r="E222" s="146">
        <f t="shared" si="6"/>
        <v>7.8868045551246185E-2</v>
      </c>
      <c r="F222" s="90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ht="15.75" x14ac:dyDescent="0.3">
      <c r="A223" s="2"/>
      <c r="B223" s="142">
        <v>42583</v>
      </c>
      <c r="C223" s="140">
        <v>969721</v>
      </c>
      <c r="D223" s="140">
        <v>76706</v>
      </c>
      <c r="E223" s="146">
        <f t="shared" si="6"/>
        <v>7.9101102275809229E-2</v>
      </c>
      <c r="F223" s="9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ht="15.75" x14ac:dyDescent="0.3">
      <c r="A224" s="2"/>
      <c r="B224" s="142">
        <v>42614</v>
      </c>
      <c r="C224" s="140">
        <v>969721</v>
      </c>
      <c r="D224" s="140">
        <v>76706</v>
      </c>
      <c r="E224" s="146">
        <f t="shared" si="6"/>
        <v>7.9101102275809229E-2</v>
      </c>
      <c r="F224" s="90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1:48" ht="15.75" x14ac:dyDescent="0.3">
      <c r="A225" s="2"/>
      <c r="B225" s="142">
        <v>42644</v>
      </c>
      <c r="C225" s="140">
        <v>969721</v>
      </c>
      <c r="D225" s="140">
        <v>89586</v>
      </c>
      <c r="E225" s="146">
        <f t="shared" si="6"/>
        <v>9.2383273127012819E-2</v>
      </c>
      <c r="F225" s="90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1:48" ht="15.75" x14ac:dyDescent="0.3">
      <c r="A226" s="2"/>
      <c r="B226" s="142">
        <v>42675</v>
      </c>
      <c r="C226" s="140">
        <v>969721</v>
      </c>
      <c r="D226" s="140">
        <v>89586</v>
      </c>
      <c r="E226" s="146">
        <f t="shared" si="6"/>
        <v>9.2383273127012819E-2</v>
      </c>
      <c r="F226" s="90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8" ht="15.75" x14ac:dyDescent="0.3">
      <c r="A227" s="2"/>
      <c r="B227" s="142">
        <v>42705</v>
      </c>
      <c r="C227" s="140">
        <v>969721</v>
      </c>
      <c r="D227" s="140">
        <v>90690</v>
      </c>
      <c r="E227" s="146">
        <f t="shared" si="6"/>
        <v>9.3521744914258839E-2</v>
      </c>
      <c r="F227" s="90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8" ht="15.75" x14ac:dyDescent="0.3">
      <c r="A228" s="2"/>
      <c r="B228" s="142">
        <v>42736</v>
      </c>
      <c r="C228" s="90">
        <v>965628</v>
      </c>
      <c r="D228" s="90">
        <v>90690</v>
      </c>
      <c r="E228" s="143">
        <f>D228/C228</f>
        <v>9.3918154817383095E-2</v>
      </c>
      <c r="F228" s="90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1:48" ht="15.75" x14ac:dyDescent="0.3">
      <c r="A229" s="2"/>
      <c r="B229" s="142">
        <v>42767</v>
      </c>
      <c r="C229" s="90">
        <v>965628</v>
      </c>
      <c r="D229" s="90">
        <v>91142</v>
      </c>
      <c r="E229" s="143">
        <f t="shared" ref="E229:E287" si="8">D229/C229</f>
        <v>9.4386243978012235E-2</v>
      </c>
      <c r="F229" s="90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1:48" ht="15.75" x14ac:dyDescent="0.3">
      <c r="A230" s="2"/>
      <c r="B230" s="142">
        <v>42795</v>
      </c>
      <c r="C230" s="90">
        <v>965628</v>
      </c>
      <c r="D230" s="90">
        <v>92046</v>
      </c>
      <c r="E230" s="143">
        <f t="shared" si="8"/>
        <v>9.5322422299270529E-2</v>
      </c>
      <c r="F230" s="90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1:48" ht="15.75" x14ac:dyDescent="0.3">
      <c r="A231" s="2"/>
      <c r="B231" s="142">
        <v>42826</v>
      </c>
      <c r="C231" s="90">
        <v>965628</v>
      </c>
      <c r="D231" s="90">
        <v>92046</v>
      </c>
      <c r="E231" s="143">
        <f t="shared" si="8"/>
        <v>9.5322422299270529E-2</v>
      </c>
      <c r="F231" s="90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8" ht="15.75" x14ac:dyDescent="0.3">
      <c r="A232" s="2"/>
      <c r="B232" s="142">
        <v>42856</v>
      </c>
      <c r="C232" s="90">
        <v>965628</v>
      </c>
      <c r="D232" s="90">
        <v>96320</v>
      </c>
      <c r="E232" s="143">
        <f t="shared" si="8"/>
        <v>9.9748557415485051E-2</v>
      </c>
      <c r="F232" s="90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8" ht="15.75" x14ac:dyDescent="0.3">
      <c r="A233" s="2"/>
      <c r="B233" s="142">
        <v>42887</v>
      </c>
      <c r="C233" s="90">
        <v>965628</v>
      </c>
      <c r="D233" s="90">
        <v>102066</v>
      </c>
      <c r="E233" s="143">
        <f t="shared" si="8"/>
        <v>0.10569908909020866</v>
      </c>
      <c r="F233" s="90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8" ht="15.75" x14ac:dyDescent="0.3">
      <c r="A234" s="2"/>
      <c r="B234" s="142">
        <v>42917</v>
      </c>
      <c r="C234" s="90">
        <v>965628</v>
      </c>
      <c r="D234" s="90">
        <v>107586</v>
      </c>
      <c r="E234" s="143">
        <f t="shared" si="8"/>
        <v>0.11141557618461768</v>
      </c>
      <c r="F234" s="90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8" ht="15.75" x14ac:dyDescent="0.3">
      <c r="A235" s="2"/>
      <c r="B235" s="142">
        <v>42948</v>
      </c>
      <c r="C235" s="90">
        <v>965628</v>
      </c>
      <c r="D235" s="90">
        <v>112312</v>
      </c>
      <c r="E235" s="143">
        <f t="shared" si="8"/>
        <v>0.11630980046146135</v>
      </c>
      <c r="F235" s="90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8" ht="15.75" x14ac:dyDescent="0.3">
      <c r="A236" s="2"/>
      <c r="B236" s="142">
        <v>42979</v>
      </c>
      <c r="C236" s="90">
        <v>965628</v>
      </c>
      <c r="D236" s="90">
        <v>118794</v>
      </c>
      <c r="E236" s="143">
        <f t="shared" si="8"/>
        <v>0.12302253041543948</v>
      </c>
      <c r="F236" s="90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8" ht="15.75" x14ac:dyDescent="0.3">
      <c r="A237" s="2"/>
      <c r="B237" s="142">
        <v>43009</v>
      </c>
      <c r="C237" s="90">
        <v>965628</v>
      </c>
      <c r="D237" s="90">
        <v>125087</v>
      </c>
      <c r="E237" s="143">
        <f t="shared" si="8"/>
        <v>0.12953953282216341</v>
      </c>
      <c r="F237" s="90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1:48" ht="15.75" x14ac:dyDescent="0.3">
      <c r="A238" s="2"/>
      <c r="B238" s="142">
        <v>43040</v>
      </c>
      <c r="C238" s="90">
        <v>965628</v>
      </c>
      <c r="D238" s="90">
        <v>128399</v>
      </c>
      <c r="E238" s="143">
        <f t="shared" si="8"/>
        <v>0.13296942507880882</v>
      </c>
      <c r="F238" s="90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1:48" ht="15.75" x14ac:dyDescent="0.3">
      <c r="A239" s="2"/>
      <c r="B239" s="142">
        <v>43070</v>
      </c>
      <c r="C239" s="90">
        <v>965628</v>
      </c>
      <c r="D239" s="90">
        <v>128399</v>
      </c>
      <c r="E239" s="149">
        <f t="shared" si="8"/>
        <v>0.13296942507880882</v>
      </c>
      <c r="F239" s="9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1:48" ht="15.75" x14ac:dyDescent="0.3">
      <c r="A240" s="2"/>
      <c r="B240" s="142">
        <v>43101</v>
      </c>
      <c r="C240" s="90">
        <v>961511</v>
      </c>
      <c r="D240" s="90">
        <v>133551</v>
      </c>
      <c r="E240" s="143">
        <f t="shared" si="8"/>
        <v>0.13889700689851703</v>
      </c>
      <c r="F240" s="90">
        <v>118493</v>
      </c>
      <c r="G240" s="37">
        <v>61687</v>
      </c>
      <c r="H240" s="37">
        <v>386115</v>
      </c>
      <c r="I240" s="19">
        <f>G240/H240</f>
        <v>0.15976328295973996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1:48" ht="15.75" x14ac:dyDescent="0.3">
      <c r="A241" s="2"/>
      <c r="B241" s="142">
        <v>43132</v>
      </c>
      <c r="C241" s="90">
        <v>961511</v>
      </c>
      <c r="D241" s="90">
        <v>138419</v>
      </c>
      <c r="E241" s="143">
        <f t="shared" si="8"/>
        <v>0.14395987149392986</v>
      </c>
      <c r="F241" s="90">
        <v>121673</v>
      </c>
      <c r="G241" s="37">
        <v>63936</v>
      </c>
      <c r="H241" s="37">
        <v>386115</v>
      </c>
      <c r="I241" s="19">
        <f t="shared" ref="I241:I287" si="9">G241/H241</f>
        <v>0.16558797249524104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1:48" ht="15.75" x14ac:dyDescent="0.3">
      <c r="A242" s="2"/>
      <c r="B242" s="142">
        <v>43160</v>
      </c>
      <c r="C242" s="90">
        <v>961511</v>
      </c>
      <c r="D242" s="90">
        <v>145779</v>
      </c>
      <c r="E242" s="143">
        <f t="shared" si="8"/>
        <v>0.15161449010983755</v>
      </c>
      <c r="F242" s="90">
        <v>128158</v>
      </c>
      <c r="G242" s="37">
        <v>67335</v>
      </c>
      <c r="H242" s="37">
        <v>386115</v>
      </c>
      <c r="I242" s="19">
        <f t="shared" si="9"/>
        <v>0.17439104929878405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1:48" ht="15.75" x14ac:dyDescent="0.3">
      <c r="A243" s="2"/>
      <c r="B243" s="142">
        <v>43191</v>
      </c>
      <c r="C243" s="90">
        <v>961511</v>
      </c>
      <c r="D243" s="90">
        <v>152771</v>
      </c>
      <c r="E243" s="143">
        <f t="shared" si="8"/>
        <v>0.15888637779494982</v>
      </c>
      <c r="F243" s="90">
        <v>135779</v>
      </c>
      <c r="G243" s="37">
        <v>70565</v>
      </c>
      <c r="H243" s="37">
        <v>386115</v>
      </c>
      <c r="I243" s="19">
        <f t="shared" si="9"/>
        <v>0.18275643266902347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1:48" ht="15.75" x14ac:dyDescent="0.3">
      <c r="A244" s="2"/>
      <c r="B244" s="142">
        <v>43221</v>
      </c>
      <c r="C244" s="90">
        <v>961511</v>
      </c>
      <c r="D244" s="90">
        <v>161603</v>
      </c>
      <c r="E244" s="143">
        <f t="shared" si="8"/>
        <v>0.16807192013403902</v>
      </c>
      <c r="F244" s="90">
        <v>146151</v>
      </c>
      <c r="G244" s="37">
        <v>74644</v>
      </c>
      <c r="H244" s="37">
        <v>386115</v>
      </c>
      <c r="I244" s="19">
        <f t="shared" si="9"/>
        <v>0.19332064281366951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ht="15.75" x14ac:dyDescent="0.3">
      <c r="A245" s="2"/>
      <c r="B245" s="142">
        <v>43252</v>
      </c>
      <c r="C245" s="90">
        <v>961511</v>
      </c>
      <c r="D245" s="90">
        <v>167859</v>
      </c>
      <c r="E245" s="143">
        <f t="shared" si="8"/>
        <v>0.17457834595756055</v>
      </c>
      <c r="F245" s="90">
        <v>147551</v>
      </c>
      <c r="G245" s="37">
        <v>77534</v>
      </c>
      <c r="H245" s="37">
        <v>386115</v>
      </c>
      <c r="I245" s="19">
        <f t="shared" si="9"/>
        <v>0.20080545951335743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:48" ht="15.75" x14ac:dyDescent="0.3">
      <c r="A246" s="2"/>
      <c r="B246" s="142">
        <v>43282</v>
      </c>
      <c r="C246" s="90">
        <v>961511</v>
      </c>
      <c r="D246" s="90">
        <v>170067</v>
      </c>
      <c r="E246" s="143">
        <f t="shared" si="8"/>
        <v>0.17687473154233285</v>
      </c>
      <c r="F246" s="90">
        <v>144403</v>
      </c>
      <c r="G246" s="37">
        <v>78554</v>
      </c>
      <c r="H246" s="37">
        <v>386115</v>
      </c>
      <c r="I246" s="19">
        <f t="shared" si="9"/>
        <v>0.20344715952501197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:48" ht="15.75" x14ac:dyDescent="0.3">
      <c r="A247" s="2"/>
      <c r="B247" s="142">
        <v>43313</v>
      </c>
      <c r="C247" s="90">
        <v>961511</v>
      </c>
      <c r="D247" s="90">
        <v>176775</v>
      </c>
      <c r="E247" s="143">
        <f t="shared" si="8"/>
        <v>0.1838512507917226</v>
      </c>
      <c r="F247" s="90">
        <v>154382</v>
      </c>
      <c r="G247" s="37">
        <v>81652</v>
      </c>
      <c r="H247" s="37">
        <v>386115</v>
      </c>
      <c r="I247" s="19">
        <f t="shared" si="9"/>
        <v>0.21147067583491966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:48" ht="15.75" x14ac:dyDescent="0.3">
      <c r="A248" s="2"/>
      <c r="B248" s="142">
        <v>43344</v>
      </c>
      <c r="C248" s="90">
        <v>961511</v>
      </c>
      <c r="D248" s="90">
        <v>181049</v>
      </c>
      <c r="E248" s="143">
        <f t="shared" si="8"/>
        <v>0.18829633774340596</v>
      </c>
      <c r="F248" s="90">
        <v>167474</v>
      </c>
      <c r="G248" s="37">
        <v>83627</v>
      </c>
      <c r="H248" s="37">
        <v>386115</v>
      </c>
      <c r="I248" s="19">
        <f t="shared" si="9"/>
        <v>0.21658573223003511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:48" ht="15.75" x14ac:dyDescent="0.3">
      <c r="A249" s="2"/>
      <c r="B249" s="142">
        <v>43374</v>
      </c>
      <c r="C249" s="90">
        <v>961511</v>
      </c>
      <c r="D249" s="90">
        <v>185633</v>
      </c>
      <c r="E249" s="143">
        <f t="shared" si="8"/>
        <v>0.19306383390309628</v>
      </c>
      <c r="F249" s="90">
        <v>173030</v>
      </c>
      <c r="G249" s="37">
        <v>85633</v>
      </c>
      <c r="H249" s="37">
        <v>386115</v>
      </c>
      <c r="I249" s="19">
        <f t="shared" si="9"/>
        <v>0.22178107558628907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:48" ht="15.75" x14ac:dyDescent="0.3">
      <c r="A250" s="2"/>
      <c r="B250" s="142">
        <v>43405</v>
      </c>
      <c r="C250" s="90">
        <v>961511</v>
      </c>
      <c r="D250" s="90">
        <v>185633</v>
      </c>
      <c r="E250" s="143">
        <f t="shared" si="8"/>
        <v>0.19306383390309628</v>
      </c>
      <c r="F250" s="90">
        <v>175350</v>
      </c>
      <c r="G250" s="37">
        <v>85633</v>
      </c>
      <c r="H250" s="37">
        <v>386115</v>
      </c>
      <c r="I250" s="19">
        <f t="shared" si="9"/>
        <v>0.22178107558628907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:48" ht="15.75" x14ac:dyDescent="0.3">
      <c r="A251" s="2"/>
      <c r="B251" s="142">
        <v>43435</v>
      </c>
      <c r="C251" s="90">
        <v>961511</v>
      </c>
      <c r="D251" s="90">
        <v>185633</v>
      </c>
      <c r="E251" s="149">
        <f t="shared" si="8"/>
        <v>0.19306383390309628</v>
      </c>
      <c r="F251" s="90">
        <v>175693</v>
      </c>
      <c r="G251" s="37">
        <v>85633</v>
      </c>
      <c r="H251" s="37">
        <v>386115</v>
      </c>
      <c r="I251" s="19">
        <f t="shared" si="9"/>
        <v>0.22178107558628907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1:48" ht="15.75" x14ac:dyDescent="0.3">
      <c r="A252" s="2"/>
      <c r="B252" s="142">
        <v>43466</v>
      </c>
      <c r="C252" s="90">
        <v>957373</v>
      </c>
      <c r="D252" s="90">
        <v>186964</v>
      </c>
      <c r="E252" s="143">
        <f t="shared" si="8"/>
        <v>0.19528856568965283</v>
      </c>
      <c r="F252" s="90">
        <v>176668</v>
      </c>
      <c r="G252" s="37">
        <v>86359</v>
      </c>
      <c r="H252" s="37">
        <v>384825</v>
      </c>
      <c r="I252" s="19">
        <f t="shared" si="9"/>
        <v>0.22441109595270578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1:48" ht="15.75" x14ac:dyDescent="0.3">
      <c r="A253" s="2"/>
      <c r="B253" s="142">
        <v>43497</v>
      </c>
      <c r="C253" s="90">
        <v>957373</v>
      </c>
      <c r="D253" s="90">
        <v>188602</v>
      </c>
      <c r="E253" s="143">
        <f t="shared" si="8"/>
        <v>0.1969994975834915</v>
      </c>
      <c r="F253" s="90">
        <v>179479</v>
      </c>
      <c r="G253" s="37">
        <v>87344</v>
      </c>
      <c r="H253" s="37">
        <v>384825</v>
      </c>
      <c r="I253" s="19">
        <f t="shared" si="9"/>
        <v>0.22697070096797245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1:48" ht="15.75" x14ac:dyDescent="0.3">
      <c r="A254" s="2"/>
      <c r="B254" s="142">
        <v>43525</v>
      </c>
      <c r="C254" s="90">
        <v>957373</v>
      </c>
      <c r="D254" s="90">
        <v>190201</v>
      </c>
      <c r="E254" s="143">
        <f t="shared" si="8"/>
        <v>0.19866969300366732</v>
      </c>
      <c r="F254" s="90">
        <v>181140</v>
      </c>
      <c r="G254" s="37">
        <v>87854</v>
      </c>
      <c r="H254" s="37">
        <v>384825</v>
      </c>
      <c r="I254" s="19">
        <f t="shared" si="9"/>
        <v>0.22829597869161308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1:48" ht="15.75" x14ac:dyDescent="0.3">
      <c r="A255" s="2"/>
      <c r="B255" s="142">
        <v>43556</v>
      </c>
      <c r="C255" s="90">
        <v>957373</v>
      </c>
      <c r="D255" s="90">
        <v>190427</v>
      </c>
      <c r="E255" s="143">
        <f t="shared" si="8"/>
        <v>0.19890575564591856</v>
      </c>
      <c r="F255" s="90">
        <v>179805</v>
      </c>
      <c r="G255" s="37">
        <v>87958</v>
      </c>
      <c r="H255" s="37">
        <v>384825</v>
      </c>
      <c r="I255" s="19">
        <f t="shared" si="9"/>
        <v>0.22856623140388488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1:48" ht="15.75" x14ac:dyDescent="0.3">
      <c r="A256" s="2"/>
      <c r="B256" s="142">
        <v>43586</v>
      </c>
      <c r="C256" s="90">
        <v>957373</v>
      </c>
      <c r="D256" s="90">
        <v>190427</v>
      </c>
      <c r="E256" s="143">
        <f t="shared" si="8"/>
        <v>0.19890575564591856</v>
      </c>
      <c r="F256" s="90">
        <v>179805</v>
      </c>
      <c r="G256" s="37">
        <v>87958</v>
      </c>
      <c r="H256" s="37">
        <v>384825</v>
      </c>
      <c r="I256" s="19">
        <f t="shared" si="9"/>
        <v>0.22856623140388488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:48" ht="15.75" x14ac:dyDescent="0.3">
      <c r="A257" s="2"/>
      <c r="B257" s="142">
        <v>43617</v>
      </c>
      <c r="C257" s="90">
        <v>957373</v>
      </c>
      <c r="D257" s="90">
        <v>191105</v>
      </c>
      <c r="E257" s="143">
        <f t="shared" si="8"/>
        <v>0.19961394357267231</v>
      </c>
      <c r="F257" s="90">
        <v>179805</v>
      </c>
      <c r="G257" s="37">
        <v>88272</v>
      </c>
      <c r="H257" s="37">
        <v>384825</v>
      </c>
      <c r="I257" s="19">
        <f t="shared" si="9"/>
        <v>0.22938218670824401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:48" ht="15.75" x14ac:dyDescent="0.3">
      <c r="A258" s="2"/>
      <c r="B258" s="142">
        <v>43647</v>
      </c>
      <c r="C258" s="90">
        <v>957373</v>
      </c>
      <c r="D258" s="90">
        <v>194482</v>
      </c>
      <c r="E258" s="143">
        <f t="shared" si="8"/>
        <v>0.20314130438188668</v>
      </c>
      <c r="F258" s="90">
        <v>179805</v>
      </c>
      <c r="G258" s="37">
        <v>89831</v>
      </c>
      <c r="H258" s="37">
        <v>384825</v>
      </c>
      <c r="I258" s="19">
        <f t="shared" si="9"/>
        <v>0.23343337880854934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:48" ht="15.75" x14ac:dyDescent="0.3">
      <c r="A259" s="2"/>
      <c r="B259" s="142">
        <v>43678</v>
      </c>
      <c r="C259" s="90">
        <v>957373</v>
      </c>
      <c r="D259" s="90">
        <v>195232</v>
      </c>
      <c r="E259" s="143">
        <f t="shared" si="8"/>
        <v>0.20392469810617178</v>
      </c>
      <c r="F259" s="90">
        <v>172687</v>
      </c>
      <c r="G259" s="37">
        <v>90178</v>
      </c>
      <c r="H259" s="37">
        <v>384825</v>
      </c>
      <c r="I259" s="19">
        <f t="shared" si="9"/>
        <v>0.23433508737737932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:48" ht="15.75" x14ac:dyDescent="0.3">
      <c r="A260" s="2"/>
      <c r="B260" s="142">
        <v>43709</v>
      </c>
      <c r="C260" s="90">
        <v>957373</v>
      </c>
      <c r="D260" s="90">
        <v>195666</v>
      </c>
      <c r="E260" s="143">
        <f t="shared" si="8"/>
        <v>0.20437802194129143</v>
      </c>
      <c r="F260" s="90">
        <v>175512</v>
      </c>
      <c r="G260" s="37">
        <v>90378</v>
      </c>
      <c r="H260" s="37">
        <v>384825</v>
      </c>
      <c r="I260" s="19">
        <f t="shared" si="9"/>
        <v>0.2348548041317482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1:48" ht="15.75" x14ac:dyDescent="0.3">
      <c r="A261" s="2"/>
      <c r="B261" s="142">
        <v>43739</v>
      </c>
      <c r="C261" s="90">
        <v>957373</v>
      </c>
      <c r="D261" s="90">
        <v>195986</v>
      </c>
      <c r="E261" s="143">
        <f t="shared" si="8"/>
        <v>0.20471226993031974</v>
      </c>
      <c r="F261" s="90">
        <v>179061</v>
      </c>
      <c r="G261" s="37">
        <v>90526</v>
      </c>
      <c r="H261" s="37">
        <v>384825</v>
      </c>
      <c r="I261" s="19">
        <f t="shared" si="9"/>
        <v>0.23523939452998116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:48" ht="15.75" x14ac:dyDescent="0.3">
      <c r="A262" s="2"/>
      <c r="B262" s="142">
        <v>43770</v>
      </c>
      <c r="C262" s="90">
        <v>957373</v>
      </c>
      <c r="D262" s="90">
        <v>195986</v>
      </c>
      <c r="E262" s="143">
        <f t="shared" si="8"/>
        <v>0.20471226993031974</v>
      </c>
      <c r="F262" s="90">
        <v>180559</v>
      </c>
      <c r="G262" s="37">
        <v>90526</v>
      </c>
      <c r="H262" s="37">
        <v>384825</v>
      </c>
      <c r="I262" s="19">
        <f t="shared" si="9"/>
        <v>0.23523939452998116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:48" ht="15.75" x14ac:dyDescent="0.3">
      <c r="A263" s="2"/>
      <c r="B263" s="142">
        <v>43800</v>
      </c>
      <c r="C263" s="90">
        <v>957373</v>
      </c>
      <c r="D263" s="90">
        <v>195986</v>
      </c>
      <c r="E263" s="149">
        <f t="shared" si="8"/>
        <v>0.20471226993031974</v>
      </c>
      <c r="F263" s="90">
        <v>180532</v>
      </c>
      <c r="G263" s="37">
        <v>90356</v>
      </c>
      <c r="H263" s="37">
        <v>384825</v>
      </c>
      <c r="I263" s="19">
        <f t="shared" si="9"/>
        <v>0.23479763528876763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1:48" ht="15.75" x14ac:dyDescent="0.3">
      <c r="A264" s="2"/>
      <c r="B264" s="142">
        <v>43831</v>
      </c>
      <c r="C264" s="90">
        <v>953219</v>
      </c>
      <c r="D264" s="90">
        <v>195668</v>
      </c>
      <c r="E264" s="143">
        <f t="shared" si="8"/>
        <v>0.2052707719841925</v>
      </c>
      <c r="F264" s="90">
        <v>180769</v>
      </c>
      <c r="G264" s="37">
        <v>90356</v>
      </c>
      <c r="H264" s="37">
        <v>383202</v>
      </c>
      <c r="I264" s="19">
        <f t="shared" si="9"/>
        <v>0.23579208876780391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ht="15.75" x14ac:dyDescent="0.3">
      <c r="A265" s="2"/>
      <c r="B265" s="142">
        <v>43862</v>
      </c>
      <c r="C265" s="90">
        <v>953219</v>
      </c>
      <c r="D265" s="90">
        <v>203125</v>
      </c>
      <c r="E265" s="143">
        <f t="shared" si="8"/>
        <v>0.21309373816510163</v>
      </c>
      <c r="F265" s="90">
        <v>180769</v>
      </c>
      <c r="G265" s="37">
        <v>93823</v>
      </c>
      <c r="H265" s="37">
        <v>383202</v>
      </c>
      <c r="I265" s="19">
        <f t="shared" si="9"/>
        <v>0.24483953632809849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:48" ht="15.75" x14ac:dyDescent="0.3">
      <c r="A266" s="2"/>
      <c r="B266" s="142">
        <v>43891</v>
      </c>
      <c r="C266" s="90">
        <v>953219</v>
      </c>
      <c r="D266" s="90">
        <v>203125</v>
      </c>
      <c r="E266" s="143">
        <f t="shared" si="8"/>
        <v>0.21309373816510163</v>
      </c>
      <c r="F266" s="90">
        <v>188899</v>
      </c>
      <c r="G266" s="37">
        <v>93823</v>
      </c>
      <c r="H266" s="37">
        <v>383202</v>
      </c>
      <c r="I266" s="19">
        <f t="shared" si="9"/>
        <v>0.24483953632809849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:48" ht="15.75" x14ac:dyDescent="0.3">
      <c r="A267" s="2"/>
      <c r="B267" s="142">
        <v>43922</v>
      </c>
      <c r="C267" s="90">
        <v>953219</v>
      </c>
      <c r="D267" s="90">
        <v>203875</v>
      </c>
      <c r="E267" s="143">
        <f t="shared" si="8"/>
        <v>0.21388054581371121</v>
      </c>
      <c r="F267" s="90">
        <v>188899</v>
      </c>
      <c r="G267" s="37">
        <v>94170</v>
      </c>
      <c r="H267" s="37">
        <v>383202</v>
      </c>
      <c r="I267" s="19">
        <f t="shared" si="9"/>
        <v>0.24574506396104404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:48" ht="15.75" x14ac:dyDescent="0.3">
      <c r="A268" s="2"/>
      <c r="B268" s="142">
        <v>43952</v>
      </c>
      <c r="C268" s="90">
        <v>953219</v>
      </c>
      <c r="D268" s="90">
        <v>204793</v>
      </c>
      <c r="E268" s="143">
        <f t="shared" si="8"/>
        <v>0.21484359837560937</v>
      </c>
      <c r="F268" s="90">
        <v>188727</v>
      </c>
      <c r="G268" s="37">
        <v>94594</v>
      </c>
      <c r="H268" s="37">
        <v>383202</v>
      </c>
      <c r="I268" s="19">
        <f t="shared" si="9"/>
        <v>0.24685153000245302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ht="15.75" x14ac:dyDescent="0.3">
      <c r="A269" s="2"/>
      <c r="B269" s="142">
        <v>43983</v>
      </c>
      <c r="C269" s="90">
        <v>953219</v>
      </c>
      <c r="D269" s="90">
        <v>205161</v>
      </c>
      <c r="E269" s="143">
        <f t="shared" si="8"/>
        <v>0.2152296586618605</v>
      </c>
      <c r="F269" s="90">
        <v>188727</v>
      </c>
      <c r="G269" s="37">
        <v>94764</v>
      </c>
      <c r="H269" s="37">
        <v>383202</v>
      </c>
      <c r="I269" s="19">
        <f t="shared" si="9"/>
        <v>0.24729516025490472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:48" ht="15.75" x14ac:dyDescent="0.3">
      <c r="A270" s="2"/>
      <c r="B270" s="142">
        <v>44013</v>
      </c>
      <c r="C270" s="90">
        <v>953219</v>
      </c>
      <c r="D270" s="90">
        <v>205161</v>
      </c>
      <c r="E270" s="143">
        <f t="shared" si="8"/>
        <v>0.2152296586618605</v>
      </c>
      <c r="F270" s="90">
        <v>188727</v>
      </c>
      <c r="G270" s="37">
        <v>94764</v>
      </c>
      <c r="H270" s="37">
        <v>383202</v>
      </c>
      <c r="I270" s="19">
        <f t="shared" si="9"/>
        <v>0.24729516025490472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8" ht="15.75" x14ac:dyDescent="0.3">
      <c r="A271" s="2"/>
      <c r="B271" s="142">
        <v>44044</v>
      </c>
      <c r="C271" s="90">
        <v>953219</v>
      </c>
      <c r="D271" s="90">
        <v>204793</v>
      </c>
      <c r="E271" s="143">
        <f t="shared" si="8"/>
        <v>0.21484359837560937</v>
      </c>
      <c r="F271" s="90">
        <v>188727</v>
      </c>
      <c r="G271" s="37">
        <v>94594</v>
      </c>
      <c r="H271" s="37">
        <v>383202</v>
      </c>
      <c r="I271" s="19">
        <f t="shared" si="9"/>
        <v>0.24685153000245302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1:48" ht="15.75" x14ac:dyDescent="0.3">
      <c r="A272" s="2"/>
      <c r="B272" s="142">
        <v>44075</v>
      </c>
      <c r="C272" s="90">
        <v>953219</v>
      </c>
      <c r="D272" s="90">
        <v>203129</v>
      </c>
      <c r="E272" s="143">
        <f t="shared" si="8"/>
        <v>0.21309793447256087</v>
      </c>
      <c r="F272" s="90">
        <v>156698</v>
      </c>
      <c r="G272" s="37">
        <v>93825</v>
      </c>
      <c r="H272" s="37">
        <v>383202</v>
      </c>
      <c r="I272" s="19">
        <f t="shared" si="9"/>
        <v>0.24484475550753909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1:48" ht="15.75" x14ac:dyDescent="0.3">
      <c r="A273" s="2"/>
      <c r="B273" s="142">
        <v>44105</v>
      </c>
      <c r="C273" s="90">
        <v>953219</v>
      </c>
      <c r="D273" s="90">
        <v>203029</v>
      </c>
      <c r="E273" s="143">
        <f t="shared" si="8"/>
        <v>0.21299302678607959</v>
      </c>
      <c r="F273" s="90">
        <v>152414</v>
      </c>
      <c r="G273" s="37">
        <v>93779</v>
      </c>
      <c r="H273" s="37">
        <v>383202</v>
      </c>
      <c r="I273" s="19">
        <f t="shared" si="9"/>
        <v>0.24472471438040511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1:48" ht="15.75" x14ac:dyDescent="0.3">
      <c r="A274" s="2"/>
      <c r="B274" s="142">
        <v>44136</v>
      </c>
      <c r="C274" s="90">
        <v>953219</v>
      </c>
      <c r="D274" s="90">
        <v>205323</v>
      </c>
      <c r="E274" s="143">
        <f t="shared" si="8"/>
        <v>0.21539960911396017</v>
      </c>
      <c r="F274" s="92">
        <v>153059</v>
      </c>
      <c r="G274" s="37">
        <v>94839</v>
      </c>
      <c r="H274" s="37">
        <v>383202</v>
      </c>
      <c r="I274" s="19">
        <f t="shared" si="9"/>
        <v>0.24749087948392753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1:48" ht="15.75" x14ac:dyDescent="0.3">
      <c r="A275" s="2"/>
      <c r="B275" s="142">
        <v>44166</v>
      </c>
      <c r="C275" s="90">
        <v>953219</v>
      </c>
      <c r="D275" s="90">
        <v>205323</v>
      </c>
      <c r="E275" s="149">
        <f t="shared" si="8"/>
        <v>0.21539960911396017</v>
      </c>
      <c r="F275" s="150">
        <v>170923</v>
      </c>
      <c r="G275" s="37">
        <v>94839</v>
      </c>
      <c r="H275" s="37">
        <v>383202</v>
      </c>
      <c r="I275" s="19">
        <f t="shared" si="9"/>
        <v>0.24749087948392753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1:48" ht="15.75" x14ac:dyDescent="0.3">
      <c r="A276" s="2"/>
      <c r="B276" s="142">
        <v>44197</v>
      </c>
      <c r="C276" s="90">
        <v>947818</v>
      </c>
      <c r="D276" s="90">
        <v>205323</v>
      </c>
      <c r="E276" s="143">
        <f t="shared" si="8"/>
        <v>0.21662703177192247</v>
      </c>
      <c r="F276" s="90">
        <v>173388</v>
      </c>
      <c r="G276" s="37">
        <v>94839</v>
      </c>
      <c r="H276" s="151">
        <v>381473</v>
      </c>
      <c r="I276" s="19">
        <f t="shared" si="9"/>
        <v>0.24861261478531901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1:48" ht="15.75" x14ac:dyDescent="0.3">
      <c r="A277" s="2"/>
      <c r="B277" s="142">
        <v>44228</v>
      </c>
      <c r="C277" s="90">
        <v>947818</v>
      </c>
      <c r="D277" s="90">
        <v>205323</v>
      </c>
      <c r="E277" s="143">
        <f t="shared" si="8"/>
        <v>0.21662703177192247</v>
      </c>
      <c r="F277" s="90">
        <f>C133</f>
        <v>172844</v>
      </c>
      <c r="G277" s="37">
        <v>94839</v>
      </c>
      <c r="H277" s="151">
        <v>381473</v>
      </c>
      <c r="I277" s="19">
        <f t="shared" si="9"/>
        <v>0.24861261478531901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1:48" ht="15.75" x14ac:dyDescent="0.3">
      <c r="A278" s="2"/>
      <c r="B278" s="142">
        <v>44256</v>
      </c>
      <c r="C278" s="90">
        <v>947818</v>
      </c>
      <c r="D278" s="90">
        <v>205323</v>
      </c>
      <c r="E278" s="143">
        <f t="shared" si="8"/>
        <v>0.21662703177192247</v>
      </c>
      <c r="F278" s="90">
        <v>173388</v>
      </c>
      <c r="G278" s="37">
        <v>94839</v>
      </c>
      <c r="H278" s="151">
        <v>381473</v>
      </c>
      <c r="I278" s="19">
        <f>G278/H278</f>
        <v>0.24861261478531901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1:48" ht="15.75" x14ac:dyDescent="0.3">
      <c r="A279" s="2"/>
      <c r="B279" s="142">
        <v>44287</v>
      </c>
      <c r="C279" s="90">
        <v>947818</v>
      </c>
      <c r="D279" s="90">
        <v>205323</v>
      </c>
      <c r="E279" s="143">
        <f t="shared" si="8"/>
        <v>0.21662703177192247</v>
      </c>
      <c r="F279" s="90">
        <v>173388</v>
      </c>
      <c r="G279" s="37">
        <v>94839</v>
      </c>
      <c r="H279" s="151">
        <v>381473</v>
      </c>
      <c r="I279" s="19">
        <f t="shared" si="9"/>
        <v>0.24861261478531901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1:48" ht="15.75" x14ac:dyDescent="0.3">
      <c r="A280" s="2"/>
      <c r="B280" s="142">
        <v>44317</v>
      </c>
      <c r="C280" s="90">
        <v>947818</v>
      </c>
      <c r="D280" s="90">
        <v>205323</v>
      </c>
      <c r="E280" s="143">
        <f t="shared" si="8"/>
        <v>0.21662703177192247</v>
      </c>
      <c r="F280" s="90">
        <v>175029</v>
      </c>
      <c r="G280" s="37">
        <v>94839</v>
      </c>
      <c r="H280" s="151">
        <v>381473</v>
      </c>
      <c r="I280" s="19">
        <f t="shared" si="9"/>
        <v>0.24861261478531901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8" ht="15.75" x14ac:dyDescent="0.3">
      <c r="A281" s="2"/>
      <c r="B281" s="142">
        <v>44348</v>
      </c>
      <c r="C281" s="90">
        <v>947818</v>
      </c>
      <c r="D281" s="90">
        <v>205323</v>
      </c>
      <c r="E281" s="152">
        <f t="shared" si="8"/>
        <v>0.21662703177192247</v>
      </c>
      <c r="F281" s="90">
        <v>173581</v>
      </c>
      <c r="G281" s="37">
        <v>94839</v>
      </c>
      <c r="H281" s="151">
        <v>381473</v>
      </c>
      <c r="I281" s="19">
        <f t="shared" si="9"/>
        <v>0.24861261478531901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:48" ht="15.75" x14ac:dyDescent="0.3">
      <c r="A282" s="2"/>
      <c r="B282" s="142">
        <v>44378</v>
      </c>
      <c r="C282" s="90">
        <v>947818</v>
      </c>
      <c r="D282" s="90">
        <v>205323</v>
      </c>
      <c r="E282" s="152">
        <f t="shared" si="8"/>
        <v>0.21662703177192247</v>
      </c>
      <c r="F282" s="90">
        <v>171234</v>
      </c>
      <c r="G282" s="37">
        <v>94839</v>
      </c>
      <c r="H282" s="151">
        <v>381473</v>
      </c>
      <c r="I282" s="19">
        <f t="shared" si="9"/>
        <v>0.24861261478531901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:48" ht="15.75" x14ac:dyDescent="0.3">
      <c r="A283" s="2"/>
      <c r="B283" s="142">
        <v>44409</v>
      </c>
      <c r="C283" s="90">
        <v>947818</v>
      </c>
      <c r="D283" s="90">
        <v>206823</v>
      </c>
      <c r="E283" s="152">
        <f t="shared" si="8"/>
        <v>0.21820961408202841</v>
      </c>
      <c r="F283" s="90">
        <v>160517</v>
      </c>
      <c r="G283" s="37">
        <v>95532</v>
      </c>
      <c r="H283" s="151">
        <v>381473</v>
      </c>
      <c r="I283" s="19">
        <f t="shared" si="9"/>
        <v>0.25042925711649316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:48" ht="15.75" x14ac:dyDescent="0.3">
      <c r="A284" s="2"/>
      <c r="B284" s="142">
        <v>44440</v>
      </c>
      <c r="C284" s="90">
        <v>947818</v>
      </c>
      <c r="D284" s="90">
        <v>207237</v>
      </c>
      <c r="E284" s="152">
        <f t="shared" si="8"/>
        <v>0.21864640679961764</v>
      </c>
      <c r="F284" s="90">
        <v>154642</v>
      </c>
      <c r="G284" s="37">
        <v>95723</v>
      </c>
      <c r="H284" s="151">
        <v>381473</v>
      </c>
      <c r="I284" s="19">
        <f t="shared" si="9"/>
        <v>0.25092994786000583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:48" ht="15.75" x14ac:dyDescent="0.3">
      <c r="A285" s="2"/>
      <c r="B285" s="142">
        <v>44470</v>
      </c>
      <c r="C285" s="90">
        <v>947818</v>
      </c>
      <c r="D285" s="90">
        <v>207237</v>
      </c>
      <c r="E285" s="152">
        <f t="shared" si="8"/>
        <v>0.21864640679961764</v>
      </c>
      <c r="F285" s="90">
        <v>164135</v>
      </c>
      <c r="G285" s="37">
        <v>95723</v>
      </c>
      <c r="H285" s="151">
        <v>381473</v>
      </c>
      <c r="I285" s="19">
        <f t="shared" si="9"/>
        <v>0.25092994786000583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:48" ht="15.75" x14ac:dyDescent="0.3">
      <c r="A286" s="2"/>
      <c r="B286" s="142">
        <v>44501</v>
      </c>
      <c r="C286" s="90">
        <v>947818</v>
      </c>
      <c r="D286" s="90">
        <v>206988</v>
      </c>
      <c r="E286" s="152">
        <f t="shared" si="8"/>
        <v>0.21838369813614006</v>
      </c>
      <c r="F286" s="90">
        <v>170681</v>
      </c>
      <c r="G286" s="37">
        <v>95608</v>
      </c>
      <c r="H286" s="151">
        <v>381473</v>
      </c>
      <c r="I286" s="19">
        <f t="shared" si="9"/>
        <v>0.25062848484689609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11" t="s">
        <v>295</v>
      </c>
      <c r="AD286" s="211"/>
      <c r="AE286" s="211"/>
      <c r="AF286" s="211"/>
      <c r="AG286" s="211"/>
      <c r="AH286" s="211"/>
      <c r="AI286" s="211"/>
      <c r="AJ286" s="211"/>
      <c r="AK286" s="211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:48" ht="16.5" x14ac:dyDescent="0.3">
      <c r="A287" s="2"/>
      <c r="B287" s="142">
        <v>44531</v>
      </c>
      <c r="C287" s="90">
        <v>947818</v>
      </c>
      <c r="D287" s="90">
        <v>205941</v>
      </c>
      <c r="E287" s="152">
        <f t="shared" si="8"/>
        <v>0.21727905568368611</v>
      </c>
      <c r="F287" s="90">
        <v>172844</v>
      </c>
      <c r="G287" s="37">
        <v>95124</v>
      </c>
      <c r="H287" s="151">
        <v>381473</v>
      </c>
      <c r="I287" s="19">
        <f t="shared" si="9"/>
        <v>0.24935971877433002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04" t="s">
        <v>296</v>
      </c>
      <c r="AD287" s="204"/>
      <c r="AE287" s="204"/>
      <c r="AF287" s="204"/>
      <c r="AG287" s="204"/>
      <c r="AH287" s="204"/>
      <c r="AI287" s="204"/>
      <c r="AJ287" s="204"/>
      <c r="AK287" s="204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1:48" ht="15.7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153" t="s">
        <v>297</v>
      </c>
      <c r="AD288" s="153" t="s">
        <v>28</v>
      </c>
      <c r="AE288" s="153" t="s">
        <v>31</v>
      </c>
      <c r="AF288" s="153" t="s">
        <v>13</v>
      </c>
      <c r="AG288" s="153" t="s">
        <v>18</v>
      </c>
      <c r="AH288" s="153" t="s">
        <v>106</v>
      </c>
      <c r="AI288" s="153" t="s">
        <v>40</v>
      </c>
      <c r="AJ288" s="153" t="s">
        <v>243</v>
      </c>
      <c r="AK288" s="153" t="s">
        <v>298</v>
      </c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1:48" ht="15.7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154" t="s">
        <v>83</v>
      </c>
      <c r="AD289" s="154">
        <v>2</v>
      </c>
      <c r="AE289" s="154">
        <v>20</v>
      </c>
      <c r="AF289" s="154">
        <v>7</v>
      </c>
      <c r="AG289" s="154">
        <v>2</v>
      </c>
      <c r="AH289" s="154"/>
      <c r="AI289" s="154">
        <v>1</v>
      </c>
      <c r="AJ289" s="154"/>
      <c r="AK289" s="154">
        <f>SUM(AD289:AJ289)</f>
        <v>32</v>
      </c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1:48" ht="15.7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154" t="s">
        <v>299</v>
      </c>
      <c r="AD290" s="154"/>
      <c r="AE290" s="154"/>
      <c r="AF290" s="154">
        <v>7</v>
      </c>
      <c r="AG290" s="154">
        <v>1</v>
      </c>
      <c r="AH290" s="154"/>
      <c r="AI290" s="154">
        <v>2</v>
      </c>
      <c r="AJ290" s="154"/>
      <c r="AK290" s="154">
        <f t="shared" ref="AK290:AK321" si="10">SUM(AD290:AJ290)</f>
        <v>10</v>
      </c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1:48" ht="15.7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154" t="s">
        <v>300</v>
      </c>
      <c r="AD291" s="154">
        <v>1</v>
      </c>
      <c r="AE291" s="154">
        <v>18</v>
      </c>
      <c r="AF291" s="154">
        <v>7</v>
      </c>
      <c r="AG291" s="154">
        <v>2</v>
      </c>
      <c r="AH291" s="154"/>
      <c r="AI291" s="154">
        <v>2</v>
      </c>
      <c r="AJ291" s="154"/>
      <c r="AK291" s="154">
        <f t="shared" si="10"/>
        <v>30</v>
      </c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1:48" ht="15.7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154" t="s">
        <v>119</v>
      </c>
      <c r="AD292" s="154">
        <v>1</v>
      </c>
      <c r="AE292" s="154">
        <v>1</v>
      </c>
      <c r="AF292" s="154">
        <v>5</v>
      </c>
      <c r="AG292" s="154"/>
      <c r="AH292" s="154"/>
      <c r="AI292" s="154"/>
      <c r="AJ292" s="154"/>
      <c r="AK292" s="154">
        <f t="shared" si="10"/>
        <v>7</v>
      </c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1:48" ht="15" customHeight="1" x14ac:dyDescent="0.3">
      <c r="A293" s="2"/>
      <c r="B293" s="205" t="s">
        <v>301</v>
      </c>
      <c r="C293" s="206"/>
      <c r="D293" s="206"/>
      <c r="E293" s="206"/>
      <c r="F293" s="206"/>
      <c r="G293" s="2"/>
      <c r="H293" s="2"/>
      <c r="I293" s="2"/>
      <c r="J293" s="207" t="s">
        <v>302</v>
      </c>
      <c r="K293" s="207"/>
      <c r="L293" s="207"/>
      <c r="M293" s="20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154" t="s">
        <v>25</v>
      </c>
      <c r="AD293" s="154">
        <v>3</v>
      </c>
      <c r="AE293" s="154">
        <v>3</v>
      </c>
      <c r="AF293" s="154">
        <v>50</v>
      </c>
      <c r="AG293" s="154">
        <v>3</v>
      </c>
      <c r="AH293" s="154"/>
      <c r="AI293" s="154">
        <v>5</v>
      </c>
      <c r="AJ293" s="154"/>
      <c r="AK293" s="154">
        <f t="shared" si="10"/>
        <v>64</v>
      </c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1:48" ht="15" customHeight="1" x14ac:dyDescent="0.3">
      <c r="A294" s="2"/>
      <c r="B294" s="155" t="s">
        <v>303</v>
      </c>
      <c r="C294" s="156" t="s">
        <v>304</v>
      </c>
      <c r="D294" s="156"/>
      <c r="E294" s="156" t="s">
        <v>305</v>
      </c>
      <c r="F294" s="156" t="s">
        <v>306</v>
      </c>
      <c r="G294" s="2"/>
      <c r="H294" s="2"/>
      <c r="I294" s="2"/>
      <c r="J294" s="53" t="s">
        <v>271</v>
      </c>
      <c r="K294" s="157" t="s">
        <v>307</v>
      </c>
      <c r="L294" s="157" t="s">
        <v>305</v>
      </c>
      <c r="M294" s="157" t="s">
        <v>214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154" t="s">
        <v>80</v>
      </c>
      <c r="AD294" s="154"/>
      <c r="AE294" s="154"/>
      <c r="AF294" s="154">
        <v>11</v>
      </c>
      <c r="AG294" s="154">
        <v>5</v>
      </c>
      <c r="AH294" s="154">
        <v>2</v>
      </c>
      <c r="AI294" s="154">
        <v>1</v>
      </c>
      <c r="AJ294" s="154"/>
      <c r="AK294" s="154">
        <f t="shared" si="10"/>
        <v>19</v>
      </c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1:48" ht="14.25" customHeight="1" x14ac:dyDescent="0.3">
      <c r="A295" s="2">
        <v>2015</v>
      </c>
      <c r="B295" s="158">
        <v>3020458.9</v>
      </c>
      <c r="C295" s="159">
        <v>46</v>
      </c>
      <c r="D295" s="160">
        <f>B295*C295</f>
        <v>138941109.40000001</v>
      </c>
      <c r="E295" s="160">
        <v>2045096932</v>
      </c>
      <c r="F295" s="160">
        <v>38910</v>
      </c>
      <c r="G295" s="161"/>
      <c r="H295" s="2"/>
      <c r="I295" s="2"/>
      <c r="J295" s="162">
        <v>2015</v>
      </c>
      <c r="K295" s="160">
        <v>107250756247</v>
      </c>
      <c r="L295" s="160">
        <v>2045096932</v>
      </c>
      <c r="M295" s="163">
        <f t="shared" ref="M295:M301" si="11">L295/K295</f>
        <v>1.906836840656035E-2</v>
      </c>
      <c r="N295" s="16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154" t="s">
        <v>308</v>
      </c>
      <c r="AD295" s="154"/>
      <c r="AE295" s="154"/>
      <c r="AF295" s="154">
        <v>1</v>
      </c>
      <c r="AG295" s="154">
        <v>1</v>
      </c>
      <c r="AH295" s="154"/>
      <c r="AI295" s="154">
        <v>4</v>
      </c>
      <c r="AJ295" s="154"/>
      <c r="AK295" s="154">
        <f t="shared" si="10"/>
        <v>6</v>
      </c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1:48" ht="16.5" x14ac:dyDescent="0.3">
      <c r="A296" s="2">
        <v>2016</v>
      </c>
      <c r="B296" s="158">
        <v>3298341.1</v>
      </c>
      <c r="C296" s="159">
        <v>47.84</v>
      </c>
      <c r="D296" s="160">
        <f>B296*C296</f>
        <v>157792638.22400001</v>
      </c>
      <c r="E296" s="160">
        <v>1960264115</v>
      </c>
      <c r="F296" s="160">
        <v>92730</v>
      </c>
      <c r="G296" s="161"/>
      <c r="H296" s="2"/>
      <c r="I296" s="2"/>
      <c r="J296" s="162">
        <v>2016</v>
      </c>
      <c r="K296" s="160">
        <v>127462857800</v>
      </c>
      <c r="L296" s="160">
        <v>1960264115</v>
      </c>
      <c r="M296" s="163">
        <f t="shared" si="11"/>
        <v>1.5379100616713146E-2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154" t="s">
        <v>309</v>
      </c>
      <c r="AD296" s="154"/>
      <c r="AE296" s="154"/>
      <c r="AF296" s="154">
        <v>5</v>
      </c>
      <c r="AG296" s="154">
        <v>2</v>
      </c>
      <c r="AH296" s="154"/>
      <c r="AI296" s="154">
        <v>1</v>
      </c>
      <c r="AJ296" s="154"/>
      <c r="AK296" s="154">
        <f t="shared" si="10"/>
        <v>8</v>
      </c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:48" ht="16.5" x14ac:dyDescent="0.3">
      <c r="A297" s="2">
        <v>2017</v>
      </c>
      <c r="B297" s="158">
        <v>3601788.5</v>
      </c>
      <c r="C297" s="159">
        <v>49.75</v>
      </c>
      <c r="D297" s="160">
        <f>B297*C297</f>
        <v>179188977.875</v>
      </c>
      <c r="E297" s="160">
        <v>3516894803</v>
      </c>
      <c r="F297" s="160">
        <v>128399</v>
      </c>
      <c r="G297" s="161"/>
      <c r="H297" s="2"/>
      <c r="I297" s="2"/>
      <c r="J297" s="162">
        <v>2017</v>
      </c>
      <c r="K297" s="160">
        <v>142299450030</v>
      </c>
      <c r="L297" s="160">
        <v>3516894803</v>
      </c>
      <c r="M297" s="163">
        <f t="shared" si="11"/>
        <v>2.4714746278067537E-2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154" t="s">
        <v>310</v>
      </c>
      <c r="AD297" s="154"/>
      <c r="AE297" s="154"/>
      <c r="AF297" s="154">
        <v>5</v>
      </c>
      <c r="AG297" s="154">
        <v>3</v>
      </c>
      <c r="AH297" s="154">
        <v>2</v>
      </c>
      <c r="AI297" s="154"/>
      <c r="AJ297" s="154"/>
      <c r="AK297" s="154">
        <f t="shared" si="10"/>
        <v>10</v>
      </c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:48" ht="15.75" x14ac:dyDescent="0.3">
      <c r="A298" s="2">
        <v>2018</v>
      </c>
      <c r="B298" s="159">
        <v>3933153</v>
      </c>
      <c r="C298" s="159">
        <v>51.74</v>
      </c>
      <c r="D298" s="160">
        <f>B298*C298</f>
        <v>203501336.22</v>
      </c>
      <c r="E298" s="90">
        <v>4155483488</v>
      </c>
      <c r="F298" s="90">
        <v>185633</v>
      </c>
      <c r="G298" s="2"/>
      <c r="H298" s="2"/>
      <c r="I298" s="2"/>
      <c r="J298" s="165">
        <v>2018</v>
      </c>
      <c r="K298" s="166">
        <v>152337513910</v>
      </c>
      <c r="L298" s="90">
        <v>4155483488</v>
      </c>
      <c r="M298" s="163">
        <f t="shared" si="11"/>
        <v>2.7278136431024023E-2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154" t="s">
        <v>311</v>
      </c>
      <c r="AD298" s="154"/>
      <c r="AE298" s="154"/>
      <c r="AF298" s="154">
        <v>7</v>
      </c>
      <c r="AG298" s="154"/>
      <c r="AH298" s="154">
        <v>1</v>
      </c>
      <c r="AI298" s="154"/>
      <c r="AJ298" s="154"/>
      <c r="AK298" s="154">
        <f t="shared" si="10"/>
        <v>8</v>
      </c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:48" ht="15.75" x14ac:dyDescent="0.3">
      <c r="A299" s="2">
        <v>2019</v>
      </c>
      <c r="B299" s="159">
        <v>4335907.9000000004</v>
      </c>
      <c r="C299" s="159">
        <v>53.81</v>
      </c>
      <c r="D299" s="159"/>
      <c r="E299" s="90">
        <v>5057055459</v>
      </c>
      <c r="F299" s="90">
        <v>195668</v>
      </c>
      <c r="G299" s="2"/>
      <c r="H299" s="2"/>
      <c r="I299" s="2"/>
      <c r="J299" s="165">
        <v>2019</v>
      </c>
      <c r="K299" s="166">
        <v>170570152783</v>
      </c>
      <c r="L299" s="90">
        <v>5109055459</v>
      </c>
      <c r="M299" s="163">
        <f t="shared" si="11"/>
        <v>2.9952810474994179E-2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154" t="s">
        <v>131</v>
      </c>
      <c r="AD299" s="154"/>
      <c r="AE299" s="154">
        <v>13</v>
      </c>
      <c r="AF299" s="154">
        <v>3</v>
      </c>
      <c r="AG299" s="154">
        <v>1</v>
      </c>
      <c r="AH299" s="154">
        <v>2</v>
      </c>
      <c r="AI299" s="154">
        <v>1</v>
      </c>
      <c r="AJ299" s="154"/>
      <c r="AK299" s="154">
        <f t="shared" si="10"/>
        <v>20</v>
      </c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:48" ht="15.75" x14ac:dyDescent="0.3">
      <c r="A300" s="2">
        <v>2020</v>
      </c>
      <c r="B300" s="55"/>
      <c r="C300" s="55"/>
      <c r="D300" s="55"/>
      <c r="E300" s="90">
        <v>5960525858</v>
      </c>
      <c r="F300" s="90">
        <v>206626</v>
      </c>
      <c r="G300" s="2"/>
      <c r="H300" s="2"/>
      <c r="I300" s="2"/>
      <c r="J300" s="165">
        <v>2020</v>
      </c>
      <c r="K300" s="90">
        <f>K299+23952</f>
        <v>170570176735</v>
      </c>
      <c r="L300" s="90">
        <v>5960525858</v>
      </c>
      <c r="M300" s="163">
        <f t="shared" si="11"/>
        <v>3.4944712915789197E-2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154" t="s">
        <v>312</v>
      </c>
      <c r="AD300" s="154"/>
      <c r="AE300" s="154">
        <v>2</v>
      </c>
      <c r="AF300" s="154">
        <v>6</v>
      </c>
      <c r="AG300" s="154">
        <v>2</v>
      </c>
      <c r="AH300" s="154"/>
      <c r="AI300" s="154">
        <v>1</v>
      </c>
      <c r="AJ300" s="154"/>
      <c r="AK300" s="154">
        <f t="shared" si="10"/>
        <v>11</v>
      </c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:48" ht="15.75" x14ac:dyDescent="0.3">
      <c r="A301" s="2">
        <v>2021</v>
      </c>
      <c r="B301" s="55"/>
      <c r="C301" s="55"/>
      <c r="D301" s="55"/>
      <c r="E301" s="90">
        <v>6686626554</v>
      </c>
      <c r="F301" s="90">
        <v>215933</v>
      </c>
      <c r="G301" s="2"/>
      <c r="H301" s="2"/>
      <c r="I301" s="2"/>
      <c r="J301" s="165">
        <v>2021</v>
      </c>
      <c r="K301" s="90">
        <v>194510200000</v>
      </c>
      <c r="L301" s="90">
        <v>6686626554</v>
      </c>
      <c r="M301" s="163">
        <f t="shared" si="11"/>
        <v>3.4376739903614312E-2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154" t="s">
        <v>16</v>
      </c>
      <c r="AD301" s="154"/>
      <c r="AE301" s="154"/>
      <c r="AF301" s="154">
        <v>10</v>
      </c>
      <c r="AG301" s="154">
        <v>5</v>
      </c>
      <c r="AH301" s="154">
        <v>1</v>
      </c>
      <c r="AI301" s="154"/>
      <c r="AJ301" s="154"/>
      <c r="AK301" s="154">
        <f t="shared" si="10"/>
        <v>16</v>
      </c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:48" ht="15.7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67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154" t="s">
        <v>19</v>
      </c>
      <c r="AD302" s="154"/>
      <c r="AE302" s="154"/>
      <c r="AF302" s="154">
        <v>10</v>
      </c>
      <c r="AG302" s="154">
        <v>4</v>
      </c>
      <c r="AH302" s="154">
        <v>2</v>
      </c>
      <c r="AI302" s="154">
        <v>1</v>
      </c>
      <c r="AJ302" s="154"/>
      <c r="AK302" s="154">
        <f t="shared" si="10"/>
        <v>17</v>
      </c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:48" ht="15.7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67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154" t="s">
        <v>69</v>
      </c>
      <c r="AD303" s="154"/>
      <c r="AE303" s="154"/>
      <c r="AF303" s="154">
        <v>13</v>
      </c>
      <c r="AG303" s="154">
        <v>3</v>
      </c>
      <c r="AH303" s="154">
        <v>1</v>
      </c>
      <c r="AI303" s="154">
        <v>3</v>
      </c>
      <c r="AJ303" s="154"/>
      <c r="AK303" s="154">
        <f t="shared" si="10"/>
        <v>20</v>
      </c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1:48" ht="18" customHeight="1" x14ac:dyDescent="0.3">
      <c r="A304" s="2"/>
      <c r="B304" s="2"/>
      <c r="C304" s="2"/>
      <c r="D304" s="2"/>
      <c r="E304" s="2"/>
      <c r="F304" s="2"/>
      <c r="G304" s="2"/>
      <c r="H304" s="2"/>
      <c r="I304" s="53" t="s">
        <v>271</v>
      </c>
      <c r="J304" s="157" t="s">
        <v>305</v>
      </c>
      <c r="K304" s="157" t="s">
        <v>313</v>
      </c>
      <c r="L304" s="157" t="s">
        <v>314</v>
      </c>
      <c r="M304" s="157" t="s">
        <v>315</v>
      </c>
      <c r="N304" s="157" t="s">
        <v>316</v>
      </c>
      <c r="O304" s="157" t="s">
        <v>317</v>
      </c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154" t="s">
        <v>318</v>
      </c>
      <c r="AD304" s="154"/>
      <c r="AE304" s="154"/>
      <c r="AF304" s="154">
        <v>7</v>
      </c>
      <c r="AG304" s="154">
        <v>3</v>
      </c>
      <c r="AH304" s="154">
        <v>3</v>
      </c>
      <c r="AI304" s="154">
        <v>1</v>
      </c>
      <c r="AJ304" s="154"/>
      <c r="AK304" s="154">
        <f t="shared" si="10"/>
        <v>14</v>
      </c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1:48" ht="15.75" x14ac:dyDescent="0.3">
      <c r="A305" s="2"/>
      <c r="B305" s="2"/>
      <c r="C305" s="2"/>
      <c r="D305" s="2"/>
      <c r="E305" s="2"/>
      <c r="F305" s="2"/>
      <c r="G305" s="2"/>
      <c r="H305" s="2"/>
      <c r="I305" s="162">
        <v>2015</v>
      </c>
      <c r="J305" s="160">
        <v>2045096932</v>
      </c>
      <c r="K305" s="55">
        <f>I305-$I$316</f>
        <v>-3</v>
      </c>
      <c r="L305" s="55">
        <f>K305*J305</f>
        <v>-6135290796</v>
      </c>
      <c r="M305" s="55">
        <f>K305*K305</f>
        <v>9</v>
      </c>
      <c r="N305" s="160">
        <f t="shared" ref="N305:N311" si="12" xml:space="preserve"> $L$318 + ( $L$319*K305)</f>
        <v>1685141779</v>
      </c>
      <c r="O305" s="55">
        <f>(J305/N305)*100</f>
        <v>121.36052630619633</v>
      </c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154" t="s">
        <v>319</v>
      </c>
      <c r="AD305" s="154"/>
      <c r="AE305" s="154"/>
      <c r="AF305" s="154">
        <v>2</v>
      </c>
      <c r="AG305" s="154">
        <v>1</v>
      </c>
      <c r="AH305" s="154">
        <v>3</v>
      </c>
      <c r="AI305" s="154"/>
      <c r="AJ305" s="154"/>
      <c r="AK305" s="154">
        <f t="shared" si="10"/>
        <v>6</v>
      </c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1:48" ht="15.75" x14ac:dyDescent="0.3">
      <c r="A306" s="2"/>
      <c r="B306" s="2"/>
      <c r="C306" s="2"/>
      <c r="D306" s="2"/>
      <c r="E306" s="2"/>
      <c r="F306" s="2"/>
      <c r="G306" s="2"/>
      <c r="H306" s="2"/>
      <c r="I306" s="162">
        <v>2016</v>
      </c>
      <c r="J306" s="160">
        <v>1960264115</v>
      </c>
      <c r="K306" s="55">
        <f t="shared" ref="K306:K314" si="13">I306-$I$316</f>
        <v>-2</v>
      </c>
      <c r="L306" s="55">
        <f t="shared" ref="L306:L311" si="14">K306*J306</f>
        <v>-3920528230</v>
      </c>
      <c r="M306" s="55">
        <f t="shared" ref="M306:M311" si="15">K306*K306</f>
        <v>4</v>
      </c>
      <c r="N306" s="160">
        <f t="shared" si="12"/>
        <v>2525044386.4285712</v>
      </c>
      <c r="O306" s="55">
        <f t="shared" ref="O306:O311" si="16">(J306/N306)*100</f>
        <v>77.632857685032704</v>
      </c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154" t="s">
        <v>320</v>
      </c>
      <c r="AD306" s="154"/>
      <c r="AE306" s="154"/>
      <c r="AF306" s="154">
        <v>2</v>
      </c>
      <c r="AG306" s="154"/>
      <c r="AH306" s="154">
        <v>1</v>
      </c>
      <c r="AI306" s="154">
        <v>1</v>
      </c>
      <c r="AJ306" s="154">
        <v>1</v>
      </c>
      <c r="AK306" s="154">
        <f t="shared" si="10"/>
        <v>5</v>
      </c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1:48" ht="15.75" x14ac:dyDescent="0.3">
      <c r="A307" s="2"/>
      <c r="B307" s="2"/>
      <c r="C307" s="2"/>
      <c r="D307" s="2"/>
      <c r="E307" s="2"/>
      <c r="F307" s="2"/>
      <c r="G307" s="2"/>
      <c r="H307" s="2"/>
      <c r="I307" s="162">
        <v>2017</v>
      </c>
      <c r="J307" s="160">
        <v>3516894803</v>
      </c>
      <c r="K307" s="55">
        <f t="shared" si="13"/>
        <v>-1</v>
      </c>
      <c r="L307" s="55">
        <f t="shared" si="14"/>
        <v>-3516894803</v>
      </c>
      <c r="M307" s="55">
        <f t="shared" si="15"/>
        <v>1</v>
      </c>
      <c r="N307" s="160">
        <f t="shared" si="12"/>
        <v>3364946993.8571424</v>
      </c>
      <c r="O307" s="55">
        <f t="shared" si="16"/>
        <v>104.51560780660868</v>
      </c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154" t="s">
        <v>41</v>
      </c>
      <c r="AD307" s="154">
        <v>1</v>
      </c>
      <c r="AE307" s="154">
        <v>1</v>
      </c>
      <c r="AF307" s="154">
        <v>9</v>
      </c>
      <c r="AG307" s="154">
        <v>2</v>
      </c>
      <c r="AH307" s="154"/>
      <c r="AI307" s="154"/>
      <c r="AJ307" s="154"/>
      <c r="AK307" s="154">
        <f t="shared" si="10"/>
        <v>13</v>
      </c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1:48" ht="15.75" x14ac:dyDescent="0.3">
      <c r="A308" s="2"/>
      <c r="B308" s="2"/>
      <c r="C308" s="2"/>
      <c r="D308" s="2"/>
      <c r="E308" s="2"/>
      <c r="F308" s="2"/>
      <c r="G308" s="2"/>
      <c r="H308" s="2"/>
      <c r="I308" s="165">
        <v>2018</v>
      </c>
      <c r="J308" s="90">
        <v>4155483488</v>
      </c>
      <c r="K308" s="55">
        <f t="shared" si="13"/>
        <v>0</v>
      </c>
      <c r="L308" s="55">
        <f t="shared" si="14"/>
        <v>0</v>
      </c>
      <c r="M308" s="55">
        <f t="shared" si="15"/>
        <v>0</v>
      </c>
      <c r="N308" s="90">
        <f t="shared" si="12"/>
        <v>4204849601.2857141</v>
      </c>
      <c r="O308" s="55">
        <f t="shared" si="16"/>
        <v>98.825971961741047</v>
      </c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154" t="s">
        <v>321</v>
      </c>
      <c r="AD308" s="154"/>
      <c r="AE308" s="154"/>
      <c r="AF308" s="154">
        <v>3</v>
      </c>
      <c r="AG308" s="154">
        <v>1</v>
      </c>
      <c r="AH308" s="154"/>
      <c r="AI308" s="154"/>
      <c r="AJ308" s="154"/>
      <c r="AK308" s="154">
        <f t="shared" si="10"/>
        <v>4</v>
      </c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:48" ht="15.75" x14ac:dyDescent="0.3">
      <c r="A309" s="2"/>
      <c r="B309" s="2"/>
      <c r="C309" s="2"/>
      <c r="D309" s="2"/>
      <c r="E309" s="2"/>
      <c r="F309" s="2"/>
      <c r="G309" s="2"/>
      <c r="H309" s="2"/>
      <c r="I309" s="165">
        <v>2019</v>
      </c>
      <c r="J309" s="90">
        <v>5109055459</v>
      </c>
      <c r="K309" s="55">
        <f t="shared" si="13"/>
        <v>1</v>
      </c>
      <c r="L309" s="55">
        <f t="shared" si="14"/>
        <v>5109055459</v>
      </c>
      <c r="M309" s="55">
        <f t="shared" si="15"/>
        <v>1</v>
      </c>
      <c r="N309" s="90">
        <f t="shared" si="12"/>
        <v>5044752208.7142859</v>
      </c>
      <c r="O309" s="55">
        <f t="shared" si="16"/>
        <v>101.27465626903611</v>
      </c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154" t="s">
        <v>85</v>
      </c>
      <c r="AD309" s="154"/>
      <c r="AE309" s="154"/>
      <c r="AF309" s="154">
        <v>6</v>
      </c>
      <c r="AG309" s="154">
        <v>1</v>
      </c>
      <c r="AH309" s="154">
        <v>1</v>
      </c>
      <c r="AI309" s="154">
        <v>1</v>
      </c>
      <c r="AJ309" s="154"/>
      <c r="AK309" s="154">
        <f t="shared" si="10"/>
        <v>9</v>
      </c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:48" ht="15.75" x14ac:dyDescent="0.3">
      <c r="A310" s="2"/>
      <c r="B310" s="2"/>
      <c r="C310" s="2"/>
      <c r="D310" s="2"/>
      <c r="E310" s="2"/>
      <c r="F310" s="2"/>
      <c r="G310" s="2"/>
      <c r="H310" s="2"/>
      <c r="I310" s="165">
        <v>2020</v>
      </c>
      <c r="J310" s="90">
        <v>5960525858</v>
      </c>
      <c r="K310" s="55">
        <f t="shared" si="13"/>
        <v>2</v>
      </c>
      <c r="L310" s="55">
        <f t="shared" si="14"/>
        <v>11921051716</v>
      </c>
      <c r="M310" s="55">
        <f t="shared" si="15"/>
        <v>4</v>
      </c>
      <c r="N310" s="90">
        <f t="shared" si="12"/>
        <v>5884654816.1428566</v>
      </c>
      <c r="O310" s="55">
        <f t="shared" si="16"/>
        <v>101.28930318306884</v>
      </c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154" t="s">
        <v>72</v>
      </c>
      <c r="AD310" s="154">
        <v>1</v>
      </c>
      <c r="AE310" s="154"/>
      <c r="AF310" s="154">
        <v>12</v>
      </c>
      <c r="AG310" s="154">
        <v>2</v>
      </c>
      <c r="AH310" s="154"/>
      <c r="AI310" s="154">
        <v>1</v>
      </c>
      <c r="AJ310" s="154"/>
      <c r="AK310" s="154">
        <f t="shared" si="10"/>
        <v>16</v>
      </c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:48" ht="15.75" x14ac:dyDescent="0.3">
      <c r="A311" s="2"/>
      <c r="B311" s="2"/>
      <c r="C311" s="2"/>
      <c r="D311" s="2"/>
      <c r="E311" s="2"/>
      <c r="F311" s="2"/>
      <c r="G311" s="2"/>
      <c r="H311" s="2"/>
      <c r="I311" s="165">
        <v>2021</v>
      </c>
      <c r="J311" s="90">
        <v>6686626554</v>
      </c>
      <c r="K311" s="55">
        <f t="shared" si="13"/>
        <v>3</v>
      </c>
      <c r="L311" s="55">
        <f t="shared" si="14"/>
        <v>20059879662</v>
      </c>
      <c r="M311" s="55">
        <f t="shared" si="15"/>
        <v>9</v>
      </c>
      <c r="N311" s="90">
        <f t="shared" si="12"/>
        <v>6724557423.5714283</v>
      </c>
      <c r="O311" s="55">
        <f t="shared" si="16"/>
        <v>99.435935078218378</v>
      </c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154" t="s">
        <v>322</v>
      </c>
      <c r="AD311" s="154"/>
      <c r="AE311" s="154"/>
      <c r="AF311" s="154">
        <v>3</v>
      </c>
      <c r="AG311" s="154">
        <v>1</v>
      </c>
      <c r="AH311" s="154"/>
      <c r="AI311" s="154">
        <v>1</v>
      </c>
      <c r="AJ311" s="154"/>
      <c r="AK311" s="154">
        <f t="shared" si="10"/>
        <v>5</v>
      </c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:48" ht="15.75" x14ac:dyDescent="0.3">
      <c r="A312" s="2"/>
      <c r="B312" s="2"/>
      <c r="C312" s="2"/>
      <c r="D312" s="2"/>
      <c r="E312" s="2"/>
      <c r="F312" s="2"/>
      <c r="G312" s="2"/>
      <c r="H312" s="2"/>
      <c r="I312" s="165">
        <v>2022</v>
      </c>
      <c r="J312" s="90">
        <f>$L$318+($L$319*K312)</f>
        <v>7564460031</v>
      </c>
      <c r="K312" s="55">
        <f t="shared" si="13"/>
        <v>4</v>
      </c>
      <c r="L312" s="2">
        <f>SUM(L305:L311)</f>
        <v>23517273008</v>
      </c>
      <c r="M312" s="157">
        <f>SUM(M305:M311)</f>
        <v>28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154" t="s">
        <v>43</v>
      </c>
      <c r="AD312" s="154">
        <v>5</v>
      </c>
      <c r="AE312" s="154">
        <v>2</v>
      </c>
      <c r="AF312" s="154">
        <v>21</v>
      </c>
      <c r="AG312" s="154">
        <v>3</v>
      </c>
      <c r="AH312" s="154">
        <v>8</v>
      </c>
      <c r="AI312" s="154">
        <v>2</v>
      </c>
      <c r="AJ312" s="154"/>
      <c r="AK312" s="154">
        <f t="shared" si="10"/>
        <v>41</v>
      </c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:48" ht="15.75" x14ac:dyDescent="0.3">
      <c r="A313" s="2"/>
      <c r="B313" s="2"/>
      <c r="C313" s="2"/>
      <c r="D313" s="2"/>
      <c r="E313" s="2"/>
      <c r="F313" s="2"/>
      <c r="G313" s="2"/>
      <c r="H313" s="2"/>
      <c r="I313" s="165">
        <v>2023</v>
      </c>
      <c r="J313" s="90">
        <f t="shared" ref="J313:J314" si="17">$L$318+($L$319*K313)</f>
        <v>8404362638.4285717</v>
      </c>
      <c r="K313" s="55">
        <f t="shared" si="13"/>
        <v>5</v>
      </c>
      <c r="L313" s="2"/>
      <c r="M313" s="168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154" t="s">
        <v>88</v>
      </c>
      <c r="AD313" s="154"/>
      <c r="AE313" s="154"/>
      <c r="AF313" s="154">
        <v>4</v>
      </c>
      <c r="AG313" s="154">
        <v>2</v>
      </c>
      <c r="AH313" s="154"/>
      <c r="AI313" s="154"/>
      <c r="AJ313" s="154"/>
      <c r="AK313" s="154">
        <f t="shared" si="10"/>
        <v>6</v>
      </c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:48" ht="15.75" x14ac:dyDescent="0.3">
      <c r="A314" s="2"/>
      <c r="B314" s="2"/>
      <c r="C314" s="2"/>
      <c r="D314" s="2"/>
      <c r="E314" s="2"/>
      <c r="F314" s="2"/>
      <c r="G314" s="2"/>
      <c r="H314" s="2"/>
      <c r="I314" s="165">
        <v>2024</v>
      </c>
      <c r="J314" s="90">
        <f t="shared" si="17"/>
        <v>9244265245.8571434</v>
      </c>
      <c r="K314" s="55">
        <f t="shared" si="13"/>
        <v>6</v>
      </c>
      <c r="L314" s="2"/>
      <c r="M314" s="168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154" t="s">
        <v>90</v>
      </c>
      <c r="AD314" s="154">
        <v>4</v>
      </c>
      <c r="AE314" s="154">
        <v>16</v>
      </c>
      <c r="AF314" s="154">
        <v>14</v>
      </c>
      <c r="AG314" s="154">
        <v>4</v>
      </c>
      <c r="AH314" s="154">
        <v>1</v>
      </c>
      <c r="AI314" s="154"/>
      <c r="AJ314" s="154"/>
      <c r="AK314" s="154">
        <f t="shared" si="10"/>
        <v>39</v>
      </c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:48" ht="15.7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154" t="s">
        <v>21</v>
      </c>
      <c r="AD315" s="154">
        <v>1</v>
      </c>
      <c r="AE315" s="154"/>
      <c r="AF315" s="154">
        <v>11</v>
      </c>
      <c r="AG315" s="154">
        <v>2</v>
      </c>
      <c r="AH315" s="154">
        <v>4</v>
      </c>
      <c r="AI315" s="154">
        <v>1</v>
      </c>
      <c r="AJ315" s="154"/>
      <c r="AK315" s="154">
        <f t="shared" si="10"/>
        <v>19</v>
      </c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1:48" ht="15.75" x14ac:dyDescent="0.3">
      <c r="A316" s="2"/>
      <c r="B316" s="2"/>
      <c r="C316" s="2"/>
      <c r="D316" s="2"/>
      <c r="E316" s="2"/>
      <c r="F316" s="2"/>
      <c r="G316" s="2"/>
      <c r="H316" s="2" t="s">
        <v>323</v>
      </c>
      <c r="I316" s="2">
        <f>AVERAGE(I305:I311)</f>
        <v>2018</v>
      </c>
      <c r="J316" s="2"/>
      <c r="K316" s="2" t="s">
        <v>324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154" t="s">
        <v>325</v>
      </c>
      <c r="AD316" s="154"/>
      <c r="AE316" s="154"/>
      <c r="AF316" s="154">
        <v>3</v>
      </c>
      <c r="AG316" s="154"/>
      <c r="AH316" s="154"/>
      <c r="AI316" s="154">
        <v>2</v>
      </c>
      <c r="AJ316" s="154"/>
      <c r="AK316" s="154">
        <f t="shared" si="10"/>
        <v>5</v>
      </c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ht="15.7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154" t="s">
        <v>75</v>
      </c>
      <c r="AD317" s="154">
        <v>14</v>
      </c>
      <c r="AE317" s="154">
        <v>2</v>
      </c>
      <c r="AF317" s="154">
        <v>24</v>
      </c>
      <c r="AG317" s="154">
        <v>9</v>
      </c>
      <c r="AH317" s="154">
        <v>8</v>
      </c>
      <c r="AI317" s="154">
        <v>3</v>
      </c>
      <c r="AJ317" s="154"/>
      <c r="AK317" s="154">
        <f t="shared" si="10"/>
        <v>60</v>
      </c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:48" ht="15.7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 t="s">
        <v>326</v>
      </c>
      <c r="L318" s="37">
        <f>AVERAGE(J305:J311)</f>
        <v>4204849601.2857141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154" t="s">
        <v>166</v>
      </c>
      <c r="AD318" s="154"/>
      <c r="AE318" s="154"/>
      <c r="AF318" s="154">
        <v>2</v>
      </c>
      <c r="AG318" s="154">
        <v>1</v>
      </c>
      <c r="AH318" s="154"/>
      <c r="AI318" s="154"/>
      <c r="AJ318" s="154"/>
      <c r="AK318" s="154">
        <f t="shared" si="10"/>
        <v>3</v>
      </c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:48" ht="15.7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 t="s">
        <v>327</v>
      </c>
      <c r="L319" s="2">
        <f>L312/M312</f>
        <v>839902607.42857146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154" t="s">
        <v>50</v>
      </c>
      <c r="AD319" s="154">
        <v>8</v>
      </c>
      <c r="AE319" s="154">
        <v>7</v>
      </c>
      <c r="AF319" s="154">
        <v>93</v>
      </c>
      <c r="AG319" s="154">
        <v>21</v>
      </c>
      <c r="AH319" s="154">
        <v>11</v>
      </c>
      <c r="AI319" s="154">
        <v>12</v>
      </c>
      <c r="AJ319" s="154">
        <v>1</v>
      </c>
      <c r="AK319" s="154">
        <f t="shared" si="10"/>
        <v>153</v>
      </c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:48" ht="15.75" x14ac:dyDescent="0.3">
      <c r="A320" s="2"/>
      <c r="B320" s="208" t="s">
        <v>328</v>
      </c>
      <c r="C320" s="208"/>
      <c r="D320" s="2"/>
      <c r="E320" s="4"/>
      <c r="F320" s="4"/>
      <c r="G320" s="2"/>
      <c r="H320" s="2"/>
      <c r="I320" s="2"/>
      <c r="J320" s="169"/>
      <c r="K320" s="169"/>
      <c r="L320" s="2"/>
      <c r="M320" s="170"/>
      <c r="N320" s="170"/>
      <c r="O320" s="170"/>
      <c r="P320" s="170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154" t="s">
        <v>78</v>
      </c>
      <c r="AD320" s="154"/>
      <c r="AE320" s="154"/>
      <c r="AF320" s="154">
        <v>14</v>
      </c>
      <c r="AG320" s="154">
        <v>2</v>
      </c>
      <c r="AH320" s="154">
        <v>2</v>
      </c>
      <c r="AI320" s="154">
        <v>1</v>
      </c>
      <c r="AJ320" s="154"/>
      <c r="AK320" s="154">
        <f t="shared" si="10"/>
        <v>19</v>
      </c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:48" ht="15.75" x14ac:dyDescent="0.3">
      <c r="A321" s="2"/>
      <c r="B321" s="169" t="s">
        <v>329</v>
      </c>
      <c r="C321" s="169" t="s">
        <v>236</v>
      </c>
      <c r="D321" s="2"/>
      <c r="E321" s="170"/>
      <c r="F321" s="170"/>
      <c r="G321" s="2"/>
      <c r="H321" s="2"/>
      <c r="I321" s="2"/>
      <c r="J321" s="171"/>
      <c r="K321" s="147"/>
      <c r="L321" s="2"/>
      <c r="M321" s="169"/>
      <c r="N321" s="169"/>
      <c r="O321" s="169"/>
      <c r="P321" s="169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172" t="s">
        <v>298</v>
      </c>
      <c r="AD321" s="172">
        <f>SUM(AD289:AD320)</f>
        <v>41</v>
      </c>
      <c r="AE321" s="172">
        <f t="shared" ref="AE321:AJ321" si="18">SUM(AE289:AE320)</f>
        <v>85</v>
      </c>
      <c r="AF321" s="172">
        <f t="shared" si="18"/>
        <v>377</v>
      </c>
      <c r="AG321" s="172">
        <f t="shared" si="18"/>
        <v>89</v>
      </c>
      <c r="AH321" s="172">
        <f t="shared" si="18"/>
        <v>53</v>
      </c>
      <c r="AI321" s="172">
        <f t="shared" si="18"/>
        <v>48</v>
      </c>
      <c r="AJ321" s="172">
        <f t="shared" si="18"/>
        <v>2</v>
      </c>
      <c r="AK321" s="172">
        <f t="shared" si="10"/>
        <v>695</v>
      </c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:48" ht="15.75" x14ac:dyDescent="0.3">
      <c r="A322" s="2"/>
      <c r="B322" s="2" t="s">
        <v>10</v>
      </c>
      <c r="C322" s="37">
        <v>9</v>
      </c>
      <c r="D322" s="2"/>
      <c r="E322" s="4"/>
      <c r="F322" s="151"/>
      <c r="G322" s="2"/>
      <c r="H322" s="2"/>
      <c r="I322" s="2"/>
      <c r="J322" s="171"/>
      <c r="K322" s="147"/>
      <c r="L322" s="2"/>
      <c r="M322" s="2"/>
      <c r="N322" s="37"/>
      <c r="O322" s="37"/>
      <c r="P322" s="37"/>
      <c r="R322" s="2"/>
      <c r="S322" s="169"/>
      <c r="T322" s="169"/>
      <c r="U322" s="169"/>
      <c r="V322" s="169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:48" ht="15.75" x14ac:dyDescent="0.3">
      <c r="A323" s="2"/>
      <c r="B323" s="2" t="s">
        <v>24</v>
      </c>
      <c r="C323" s="37">
        <v>14</v>
      </c>
      <c r="D323" s="2"/>
      <c r="E323" s="4"/>
      <c r="F323" s="151"/>
      <c r="G323" s="2"/>
      <c r="H323" s="2"/>
      <c r="I323" s="2"/>
      <c r="J323" s="2"/>
      <c r="K323" s="37"/>
      <c r="L323" s="2"/>
      <c r="M323" s="2"/>
      <c r="N323" s="37"/>
      <c r="O323" s="37"/>
      <c r="P323" s="37"/>
      <c r="R323" s="2"/>
      <c r="S323" s="2"/>
      <c r="T323" s="37"/>
      <c r="U323" s="37"/>
      <c r="V323" s="37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1:48" ht="15.75" x14ac:dyDescent="0.3">
      <c r="A324" s="2"/>
      <c r="B324" s="2" t="s">
        <v>67</v>
      </c>
      <c r="C324" s="37">
        <v>3</v>
      </c>
      <c r="D324" s="2"/>
      <c r="E324" s="4"/>
      <c r="F324" s="151"/>
      <c r="G324" s="2"/>
      <c r="H324" s="2"/>
      <c r="I324" s="2"/>
      <c r="L324" s="2"/>
      <c r="M324" s="2"/>
      <c r="N324" s="37"/>
      <c r="O324" s="37"/>
      <c r="P324" s="37"/>
      <c r="R324" s="2"/>
      <c r="S324" s="2"/>
      <c r="T324" s="37"/>
      <c r="U324" s="37"/>
      <c r="V324" s="37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1:48" ht="15.75" x14ac:dyDescent="0.3">
      <c r="A325" s="2"/>
      <c r="B325" s="2" t="s">
        <v>79</v>
      </c>
      <c r="C325" s="37">
        <v>13</v>
      </c>
      <c r="D325" s="2"/>
      <c r="E325" s="4"/>
      <c r="F325" s="151"/>
      <c r="G325" s="2"/>
      <c r="H325" s="2"/>
      <c r="I325" s="2"/>
      <c r="J325" s="2"/>
      <c r="K325" s="2"/>
      <c r="L325" s="2"/>
      <c r="R325" s="2"/>
      <c r="S325" s="2"/>
      <c r="T325" s="37"/>
      <c r="U325" s="37"/>
      <c r="V325" s="37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1:48" ht="15.75" x14ac:dyDescent="0.3">
      <c r="A326" s="2"/>
      <c r="B326" s="2" t="s">
        <v>82</v>
      </c>
      <c r="C326" s="37">
        <v>4</v>
      </c>
      <c r="D326" s="2"/>
      <c r="E326" s="4"/>
      <c r="F326" s="15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37"/>
      <c r="U326" s="37"/>
      <c r="V326" s="37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1:48" ht="15.75" x14ac:dyDescent="0.3">
      <c r="A327" s="2"/>
      <c r="B327" s="2" t="s">
        <v>298</v>
      </c>
      <c r="C327" s="37">
        <f>SUM(C322:C326)</f>
        <v>43</v>
      </c>
      <c r="D327" s="2"/>
      <c r="E327" s="4"/>
      <c r="F327" s="15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37"/>
      <c r="U327" s="37"/>
      <c r="V327" s="37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32" spans="1:48" x14ac:dyDescent="0.25">
      <c r="B332" s="209" t="s">
        <v>330</v>
      </c>
      <c r="C332" s="209"/>
      <c r="D332" s="209"/>
      <c r="E332" s="209"/>
      <c r="F332" s="209"/>
      <c r="G332" s="209"/>
      <c r="H332" s="209"/>
      <c r="I332" s="209"/>
      <c r="J332" s="209"/>
      <c r="K332" s="209"/>
    </row>
    <row r="333" spans="1:48" x14ac:dyDescent="0.25">
      <c r="B333" s="209"/>
      <c r="C333" s="209"/>
      <c r="D333" s="209"/>
      <c r="E333" s="209"/>
      <c r="F333" s="209"/>
      <c r="G333" s="209"/>
      <c r="H333" s="209"/>
      <c r="I333" s="209"/>
      <c r="J333" s="209"/>
      <c r="K333" s="209"/>
    </row>
    <row r="334" spans="1:48" x14ac:dyDescent="0.25">
      <c r="B334" s="173" t="s">
        <v>91</v>
      </c>
      <c r="C334" s="173" t="s">
        <v>331</v>
      </c>
    </row>
    <row r="335" spans="1:48" x14ac:dyDescent="0.25">
      <c r="B335" s="174" t="s">
        <v>10</v>
      </c>
      <c r="C335" s="175">
        <v>3494</v>
      </c>
      <c r="D335" s="175">
        <v>2376</v>
      </c>
      <c r="E335" s="173" t="s">
        <v>332</v>
      </c>
      <c r="F335" s="173" t="s">
        <v>331</v>
      </c>
      <c r="N335" s="176" t="s">
        <v>333</v>
      </c>
      <c r="O335" s="176"/>
      <c r="P335" s="176"/>
    </row>
    <row r="336" spans="1:48" x14ac:dyDescent="0.25">
      <c r="B336" s="174" t="s">
        <v>24</v>
      </c>
      <c r="C336" s="175">
        <v>17236</v>
      </c>
      <c r="D336" s="175">
        <v>14894</v>
      </c>
      <c r="E336" s="174" t="s">
        <v>12</v>
      </c>
      <c r="F336" s="175">
        <v>29622</v>
      </c>
      <c r="H336" s="173" t="s">
        <v>8</v>
      </c>
      <c r="I336" s="173" t="s">
        <v>331</v>
      </c>
      <c r="K336" s="173" t="s">
        <v>91</v>
      </c>
      <c r="L336" s="173" t="s">
        <v>331</v>
      </c>
    </row>
    <row r="337" spans="2:16" x14ac:dyDescent="0.25">
      <c r="B337" s="174" t="s">
        <v>67</v>
      </c>
      <c r="C337" s="175">
        <v>6877</v>
      </c>
      <c r="D337" s="175">
        <v>5675</v>
      </c>
      <c r="E337" s="174" t="s">
        <v>17</v>
      </c>
      <c r="F337" s="175">
        <v>9529</v>
      </c>
      <c r="H337" s="174" t="s">
        <v>14</v>
      </c>
      <c r="I337" s="175">
        <v>19150</v>
      </c>
      <c r="K337" s="174" t="s">
        <v>10</v>
      </c>
      <c r="L337" s="175">
        <f>C335-D335</f>
        <v>1118</v>
      </c>
    </row>
    <row r="338" spans="2:16" x14ac:dyDescent="0.25">
      <c r="B338" s="174" t="s">
        <v>79</v>
      </c>
      <c r="C338" s="175">
        <v>3390</v>
      </c>
      <c r="D338" s="175">
        <v>2990</v>
      </c>
      <c r="E338" s="174" t="s">
        <v>298</v>
      </c>
      <c r="F338" s="175">
        <f>SUM(F336:F337)</f>
        <v>39151</v>
      </c>
      <c r="H338" s="174" t="s">
        <v>15</v>
      </c>
      <c r="I338" s="175">
        <v>20001</v>
      </c>
      <c r="K338" s="174" t="s">
        <v>24</v>
      </c>
      <c r="L338" s="175">
        <f t="shared" ref="L338:L341" si="19">C336-D336</f>
        <v>2342</v>
      </c>
      <c r="N338" s="177">
        <v>44501</v>
      </c>
    </row>
    <row r="339" spans="2:16" x14ac:dyDescent="0.25">
      <c r="B339" s="174" t="s">
        <v>82</v>
      </c>
      <c r="C339" s="175">
        <v>8154</v>
      </c>
      <c r="D339" s="175">
        <v>5590</v>
      </c>
      <c r="H339" s="174" t="s">
        <v>298</v>
      </c>
      <c r="I339" s="175">
        <f>SUM(I337:I338)</f>
        <v>39151</v>
      </c>
      <c r="K339" s="174" t="s">
        <v>67</v>
      </c>
      <c r="L339" s="175">
        <f t="shared" si="19"/>
        <v>1202</v>
      </c>
      <c r="M339" s="178" t="s">
        <v>329</v>
      </c>
      <c r="N339" s="178" t="s">
        <v>334</v>
      </c>
      <c r="O339" s="178" t="s">
        <v>335</v>
      </c>
      <c r="P339" s="178" t="s">
        <v>336</v>
      </c>
    </row>
    <row r="340" spans="2:16" x14ac:dyDescent="0.25">
      <c r="B340" s="174" t="s">
        <v>298</v>
      </c>
      <c r="C340" s="175">
        <f>SUM(C335:C339)</f>
        <v>39151</v>
      </c>
      <c r="K340" s="174" t="s">
        <v>79</v>
      </c>
      <c r="L340" s="175">
        <f t="shared" si="19"/>
        <v>400</v>
      </c>
      <c r="M340" s="174" t="s">
        <v>10</v>
      </c>
      <c r="N340" s="175">
        <v>15523</v>
      </c>
      <c r="O340" s="175">
        <v>1603</v>
      </c>
      <c r="P340" s="179">
        <f>O340/N340</f>
        <v>0.10326612123945114</v>
      </c>
    </row>
    <row r="341" spans="2:16" x14ac:dyDescent="0.25">
      <c r="K341" s="174" t="s">
        <v>82</v>
      </c>
      <c r="L341" s="175">
        <f t="shared" si="19"/>
        <v>2564</v>
      </c>
      <c r="M341" s="174" t="s">
        <v>24</v>
      </c>
      <c r="N341" s="175">
        <v>74334</v>
      </c>
      <c r="O341" s="175">
        <v>11909</v>
      </c>
      <c r="P341" s="179">
        <f t="shared" ref="P341:P345" si="20">O341/N341</f>
        <v>0.16020932547690156</v>
      </c>
    </row>
    <row r="342" spans="2:16" x14ac:dyDescent="0.25">
      <c r="K342" s="174" t="s">
        <v>298</v>
      </c>
      <c r="L342" s="175">
        <f>SUM(L337:L341)</f>
        <v>7626</v>
      </c>
      <c r="M342" s="174" t="s">
        <v>67</v>
      </c>
      <c r="N342" s="175">
        <v>32849</v>
      </c>
      <c r="O342" s="175">
        <v>3977</v>
      </c>
      <c r="P342" s="179">
        <f t="shared" si="20"/>
        <v>0.12106913452464306</v>
      </c>
    </row>
    <row r="343" spans="2:16" x14ac:dyDescent="0.25">
      <c r="M343" s="174" t="s">
        <v>79</v>
      </c>
      <c r="N343" s="175">
        <v>16073</v>
      </c>
      <c r="O343" s="175">
        <v>3374</v>
      </c>
      <c r="P343" s="179">
        <f t="shared" si="20"/>
        <v>0.20991725253530766</v>
      </c>
    </row>
    <row r="344" spans="2:16" x14ac:dyDescent="0.25">
      <c r="M344" s="174" t="s">
        <v>82</v>
      </c>
      <c r="N344" s="175">
        <v>32234</v>
      </c>
      <c r="O344" s="175">
        <v>5168</v>
      </c>
      <c r="P344" s="179">
        <f t="shared" si="20"/>
        <v>0.16032760439287708</v>
      </c>
    </row>
    <row r="345" spans="2:16" x14ac:dyDescent="0.25">
      <c r="M345" s="174" t="s">
        <v>298</v>
      </c>
      <c r="N345" s="175">
        <f>SUM(N340:N344)</f>
        <v>171013</v>
      </c>
      <c r="O345" s="175">
        <f>SUM(O340:O344)</f>
        <v>26031</v>
      </c>
      <c r="P345" s="179">
        <f t="shared" si="20"/>
        <v>0.15221649816095853</v>
      </c>
    </row>
    <row r="346" spans="2:16" x14ac:dyDescent="0.25">
      <c r="M346" s="180"/>
      <c r="N346" s="181"/>
      <c r="O346" s="181"/>
      <c r="P346" s="182"/>
    </row>
    <row r="347" spans="2:16" x14ac:dyDescent="0.25">
      <c r="N347" s="177" t="s">
        <v>337</v>
      </c>
      <c r="O347" s="147"/>
    </row>
    <row r="348" spans="2:16" x14ac:dyDescent="0.25">
      <c r="M348" s="178" t="s">
        <v>338</v>
      </c>
      <c r="N348" s="178" t="s">
        <v>334</v>
      </c>
      <c r="O348" s="178" t="s">
        <v>335</v>
      </c>
      <c r="P348" s="178" t="s">
        <v>336</v>
      </c>
    </row>
    <row r="349" spans="2:16" x14ac:dyDescent="0.25">
      <c r="M349" s="183" t="s">
        <v>219</v>
      </c>
      <c r="N349" s="175">
        <v>12528</v>
      </c>
      <c r="O349" s="175">
        <v>1270</v>
      </c>
      <c r="P349" s="179">
        <f>O349/N349</f>
        <v>0.10137292464878672</v>
      </c>
    </row>
    <row r="350" spans="2:16" x14ac:dyDescent="0.25">
      <c r="M350" s="183" t="s">
        <v>31</v>
      </c>
      <c r="N350" s="175">
        <v>10708</v>
      </c>
      <c r="O350" s="175">
        <v>1165</v>
      </c>
      <c r="P350" s="179">
        <f t="shared" ref="P350:P355" si="21">O350/N350</f>
        <v>0.10879716100112066</v>
      </c>
    </row>
    <row r="351" spans="2:16" x14ac:dyDescent="0.25">
      <c r="M351" s="183" t="s">
        <v>241</v>
      </c>
      <c r="N351" s="175">
        <v>109507</v>
      </c>
      <c r="O351" s="175">
        <v>14751</v>
      </c>
      <c r="P351" s="179">
        <f t="shared" si="21"/>
        <v>0.13470371757056626</v>
      </c>
    </row>
    <row r="352" spans="2:16" x14ac:dyDescent="0.25">
      <c r="M352" s="183" t="s">
        <v>235</v>
      </c>
      <c r="N352" s="175">
        <v>15649</v>
      </c>
      <c r="O352" s="175">
        <v>3749</v>
      </c>
      <c r="P352" s="179">
        <f t="shared" si="21"/>
        <v>0.23956802351587961</v>
      </c>
    </row>
    <row r="353" spans="1:16" x14ac:dyDescent="0.25">
      <c r="M353" s="183" t="s">
        <v>339</v>
      </c>
      <c r="N353" s="175">
        <v>5002</v>
      </c>
      <c r="O353" s="175">
        <v>1064</v>
      </c>
      <c r="P353" s="179">
        <f t="shared" si="21"/>
        <v>0.21271491403438625</v>
      </c>
    </row>
    <row r="354" spans="1:16" x14ac:dyDescent="0.25">
      <c r="M354" s="183" t="s">
        <v>220</v>
      </c>
      <c r="N354" s="175">
        <v>5977</v>
      </c>
      <c r="O354" s="175">
        <v>1643</v>
      </c>
      <c r="P354" s="179">
        <f t="shared" si="21"/>
        <v>0.27488706709051364</v>
      </c>
    </row>
    <row r="355" spans="1:16" x14ac:dyDescent="0.25">
      <c r="M355" s="184" t="s">
        <v>298</v>
      </c>
      <c r="N355" s="175">
        <f>SUM(N349:N354)</f>
        <v>159371</v>
      </c>
      <c r="O355" s="185">
        <v>23642</v>
      </c>
      <c r="P355" s="179">
        <f t="shared" si="21"/>
        <v>0.14834568397010747</v>
      </c>
    </row>
    <row r="358" spans="1:16" ht="21" x14ac:dyDescent="0.35">
      <c r="E358" s="186" t="s">
        <v>100</v>
      </c>
      <c r="F358" s="186" t="s">
        <v>340</v>
      </c>
    </row>
    <row r="359" spans="1:16" x14ac:dyDescent="0.25">
      <c r="E359" s="174">
        <v>2016</v>
      </c>
      <c r="F359" s="175">
        <v>6556</v>
      </c>
    </row>
    <row r="360" spans="1:16" x14ac:dyDescent="0.25">
      <c r="E360" s="174">
        <v>2017</v>
      </c>
      <c r="F360" s="175">
        <v>15479</v>
      </c>
    </row>
    <row r="361" spans="1:16" x14ac:dyDescent="0.25">
      <c r="E361" s="174">
        <v>2018</v>
      </c>
      <c r="F361" s="175">
        <v>22069</v>
      </c>
    </row>
    <row r="362" spans="1:16" x14ac:dyDescent="0.25">
      <c r="E362" s="174">
        <v>2019</v>
      </c>
      <c r="F362" s="175">
        <v>32790</v>
      </c>
    </row>
    <row r="363" spans="1:16" x14ac:dyDescent="0.25">
      <c r="E363" s="174">
        <v>2020</v>
      </c>
      <c r="F363" s="175">
        <v>31211</v>
      </c>
    </row>
    <row r="364" spans="1:16" ht="31.5" customHeight="1" x14ac:dyDescent="0.5">
      <c r="A364" s="209" t="s">
        <v>341</v>
      </c>
      <c r="B364" s="209"/>
      <c r="C364" s="209"/>
      <c r="D364" s="209"/>
    </row>
    <row r="365" spans="1:16" x14ac:dyDescent="0.25">
      <c r="B365" s="177">
        <v>43800</v>
      </c>
    </row>
    <row r="367" spans="1:16" x14ac:dyDescent="0.25">
      <c r="B367" s="202" t="s">
        <v>6</v>
      </c>
      <c r="C367" s="202"/>
      <c r="D367" s="187" t="s">
        <v>342</v>
      </c>
      <c r="F367" s="202" t="s">
        <v>8</v>
      </c>
      <c r="G367" s="202"/>
      <c r="H367" s="202"/>
      <c r="I367" s="187" t="s">
        <v>342</v>
      </c>
    </row>
    <row r="368" spans="1:16" x14ac:dyDescent="0.25">
      <c r="B368" s="202" t="s">
        <v>12</v>
      </c>
      <c r="C368" s="202"/>
      <c r="D368" s="188">
        <v>47150</v>
      </c>
      <c r="F368" s="202" t="s">
        <v>14</v>
      </c>
      <c r="G368" s="202"/>
      <c r="H368" s="202"/>
      <c r="I368" s="188">
        <v>30580</v>
      </c>
    </row>
    <row r="369" spans="2:9" x14ac:dyDescent="0.25">
      <c r="B369" s="202" t="s">
        <v>17</v>
      </c>
      <c r="C369" s="202"/>
      <c r="D369" s="188">
        <v>16905</v>
      </c>
      <c r="F369" s="202" t="s">
        <v>15</v>
      </c>
      <c r="G369" s="202"/>
      <c r="H369" s="202"/>
      <c r="I369" s="188">
        <v>33475</v>
      </c>
    </row>
    <row r="370" spans="2:9" x14ac:dyDescent="0.25">
      <c r="B370" s="203" t="s">
        <v>275</v>
      </c>
      <c r="C370" s="203"/>
      <c r="D370" s="188">
        <v>64055</v>
      </c>
      <c r="F370" s="203" t="s">
        <v>275</v>
      </c>
      <c r="G370" s="203"/>
      <c r="H370" s="203"/>
      <c r="I370" s="188">
        <v>64055</v>
      </c>
    </row>
    <row r="374" spans="2:9" x14ac:dyDescent="0.25">
      <c r="B374" s="202" t="s">
        <v>0</v>
      </c>
      <c r="C374" s="202"/>
      <c r="D374" s="187" t="s">
        <v>342</v>
      </c>
    </row>
    <row r="375" spans="2:9" x14ac:dyDescent="0.25">
      <c r="B375" s="202" t="s">
        <v>83</v>
      </c>
      <c r="C375" s="202"/>
      <c r="D375" s="188">
        <v>1819</v>
      </c>
    </row>
    <row r="376" spans="2:9" x14ac:dyDescent="0.25">
      <c r="B376" s="202" t="s">
        <v>299</v>
      </c>
      <c r="C376" s="202"/>
      <c r="D376" s="188">
        <v>1298</v>
      </c>
    </row>
    <row r="377" spans="2:9" x14ac:dyDescent="0.25">
      <c r="B377" s="202" t="s">
        <v>300</v>
      </c>
      <c r="C377" s="202"/>
      <c r="D377" s="188">
        <v>2345</v>
      </c>
    </row>
    <row r="378" spans="2:9" x14ac:dyDescent="0.25">
      <c r="B378" s="202" t="s">
        <v>119</v>
      </c>
      <c r="C378" s="202"/>
      <c r="D378" s="188">
        <v>886</v>
      </c>
    </row>
    <row r="379" spans="2:9" x14ac:dyDescent="0.25">
      <c r="B379" s="202" t="s">
        <v>25</v>
      </c>
      <c r="C379" s="202"/>
      <c r="D379" s="188">
        <v>7548</v>
      </c>
    </row>
    <row r="380" spans="2:9" x14ac:dyDescent="0.25">
      <c r="B380" s="202" t="s">
        <v>80</v>
      </c>
      <c r="C380" s="202"/>
      <c r="D380" s="188">
        <v>3546</v>
      </c>
    </row>
    <row r="381" spans="2:9" x14ac:dyDescent="0.25">
      <c r="B381" s="202" t="s">
        <v>308</v>
      </c>
      <c r="C381" s="202"/>
      <c r="D381" s="188">
        <v>556</v>
      </c>
    </row>
    <row r="382" spans="2:9" x14ac:dyDescent="0.25">
      <c r="B382" s="202" t="s">
        <v>309</v>
      </c>
      <c r="C382" s="202"/>
      <c r="D382" s="188">
        <v>915</v>
      </c>
    </row>
    <row r="383" spans="2:9" x14ac:dyDescent="0.25">
      <c r="B383" s="202" t="s">
        <v>310</v>
      </c>
      <c r="C383" s="202"/>
      <c r="D383" s="188">
        <v>1144</v>
      </c>
    </row>
    <row r="384" spans="2:9" x14ac:dyDescent="0.25">
      <c r="B384" s="202" t="s">
        <v>311</v>
      </c>
      <c r="C384" s="202"/>
      <c r="D384" s="188">
        <v>250</v>
      </c>
    </row>
    <row r="385" spans="2:4" x14ac:dyDescent="0.25">
      <c r="B385" s="202" t="s">
        <v>131</v>
      </c>
      <c r="C385" s="202"/>
      <c r="D385" s="188">
        <v>1511</v>
      </c>
    </row>
    <row r="386" spans="2:4" x14ac:dyDescent="0.25">
      <c r="B386" s="202" t="s">
        <v>312</v>
      </c>
      <c r="C386" s="202"/>
      <c r="D386" s="188">
        <v>1092</v>
      </c>
    </row>
    <row r="387" spans="2:4" x14ac:dyDescent="0.25">
      <c r="B387" s="202" t="s">
        <v>16</v>
      </c>
      <c r="C387" s="202"/>
      <c r="D387" s="188">
        <v>457</v>
      </c>
    </row>
    <row r="388" spans="2:4" x14ac:dyDescent="0.25">
      <c r="B388" s="202" t="s">
        <v>19</v>
      </c>
      <c r="C388" s="202"/>
      <c r="D388" s="188">
        <v>528</v>
      </c>
    </row>
    <row r="389" spans="2:4" x14ac:dyDescent="0.25">
      <c r="B389" s="202" t="s">
        <v>69</v>
      </c>
      <c r="C389" s="202"/>
      <c r="D389" s="188">
        <v>2317</v>
      </c>
    </row>
    <row r="390" spans="2:4" x14ac:dyDescent="0.25">
      <c r="B390" s="202" t="s">
        <v>318</v>
      </c>
      <c r="C390" s="202"/>
      <c r="D390" s="188">
        <v>1669</v>
      </c>
    </row>
    <row r="391" spans="2:4" x14ac:dyDescent="0.25">
      <c r="B391" s="202" t="s">
        <v>319</v>
      </c>
      <c r="C391" s="202"/>
      <c r="D391" s="188">
        <v>531</v>
      </c>
    </row>
    <row r="392" spans="2:4" x14ac:dyDescent="0.25">
      <c r="B392" s="202" t="s">
        <v>320</v>
      </c>
      <c r="C392" s="202"/>
      <c r="D392" s="188">
        <v>353</v>
      </c>
    </row>
    <row r="393" spans="2:4" x14ac:dyDescent="0.25">
      <c r="B393" s="202" t="s">
        <v>41</v>
      </c>
      <c r="C393" s="202"/>
      <c r="D393" s="188">
        <v>855</v>
      </c>
    </row>
    <row r="394" spans="2:4" x14ac:dyDescent="0.25">
      <c r="B394" s="202" t="s">
        <v>321</v>
      </c>
      <c r="C394" s="202"/>
      <c r="D394" s="188">
        <v>447</v>
      </c>
    </row>
    <row r="395" spans="2:4" x14ac:dyDescent="0.25">
      <c r="B395" s="202" t="s">
        <v>85</v>
      </c>
      <c r="C395" s="202"/>
      <c r="D395" s="188">
        <v>1012</v>
      </c>
    </row>
    <row r="396" spans="2:4" x14ac:dyDescent="0.25">
      <c r="B396" s="202" t="s">
        <v>72</v>
      </c>
      <c r="C396" s="202"/>
      <c r="D396" s="188">
        <v>1069</v>
      </c>
    </row>
    <row r="397" spans="2:4" x14ac:dyDescent="0.25">
      <c r="B397" s="202" t="s">
        <v>322</v>
      </c>
      <c r="C397" s="202"/>
      <c r="D397" s="188">
        <v>898</v>
      </c>
    </row>
    <row r="398" spans="2:4" x14ac:dyDescent="0.25">
      <c r="B398" s="202" t="s">
        <v>43</v>
      </c>
      <c r="C398" s="202"/>
      <c r="D398" s="188">
        <v>2266</v>
      </c>
    </row>
    <row r="399" spans="2:4" x14ac:dyDescent="0.25">
      <c r="B399" s="202" t="s">
        <v>88</v>
      </c>
      <c r="C399" s="202"/>
      <c r="D399" s="188">
        <v>951</v>
      </c>
    </row>
    <row r="400" spans="2:4" x14ac:dyDescent="0.25">
      <c r="B400" s="202" t="s">
        <v>90</v>
      </c>
      <c r="C400" s="202"/>
      <c r="D400" s="188">
        <v>4203</v>
      </c>
    </row>
    <row r="401" spans="2:4" x14ac:dyDescent="0.25">
      <c r="B401" s="202" t="s">
        <v>21</v>
      </c>
      <c r="C401" s="202"/>
      <c r="D401" s="188">
        <v>1236</v>
      </c>
    </row>
    <row r="402" spans="2:4" x14ac:dyDescent="0.25">
      <c r="B402" s="202" t="s">
        <v>325</v>
      </c>
      <c r="C402" s="202"/>
      <c r="D402" s="188">
        <v>394</v>
      </c>
    </row>
    <row r="403" spans="2:4" x14ac:dyDescent="0.25">
      <c r="B403" s="202" t="s">
        <v>75</v>
      </c>
      <c r="C403" s="202"/>
      <c r="D403" s="188">
        <v>4041</v>
      </c>
    </row>
    <row r="404" spans="2:4" x14ac:dyDescent="0.25">
      <c r="B404" s="202" t="s">
        <v>166</v>
      </c>
      <c r="C404" s="202"/>
      <c r="D404" s="188">
        <v>422</v>
      </c>
    </row>
    <row r="405" spans="2:4" x14ac:dyDescent="0.25">
      <c r="B405" s="202" t="s">
        <v>50</v>
      </c>
      <c r="C405" s="202"/>
      <c r="D405" s="188">
        <v>16211</v>
      </c>
    </row>
    <row r="406" spans="2:4" x14ac:dyDescent="0.25">
      <c r="B406" s="202" t="s">
        <v>78</v>
      </c>
      <c r="C406" s="202"/>
      <c r="D406" s="188">
        <v>1285</v>
      </c>
    </row>
    <row r="407" spans="2:4" x14ac:dyDescent="0.25">
      <c r="B407" s="203" t="s">
        <v>275</v>
      </c>
      <c r="C407" s="203"/>
      <c r="D407" s="188">
        <v>64055</v>
      </c>
    </row>
    <row r="412" spans="2:4" ht="33.75" x14ac:dyDescent="0.5">
      <c r="B412" s="189" t="s">
        <v>343</v>
      </c>
    </row>
    <row r="416" spans="2:4" ht="18" x14ac:dyDescent="0.25">
      <c r="B416" s="201" t="s">
        <v>344</v>
      </c>
      <c r="C416" s="201"/>
      <c r="D416" s="190" t="s">
        <v>345</v>
      </c>
    </row>
    <row r="417" spans="2:4" ht="18" x14ac:dyDescent="0.25">
      <c r="B417" s="201" t="s">
        <v>346</v>
      </c>
      <c r="C417" s="201"/>
      <c r="D417" s="191">
        <v>9.0833773593967417E-3</v>
      </c>
    </row>
    <row r="418" spans="2:4" ht="18" x14ac:dyDescent="0.25">
      <c r="B418" s="201" t="s">
        <v>347</v>
      </c>
      <c r="C418" s="201"/>
      <c r="D418" s="191">
        <v>7.246289803563696E-3</v>
      </c>
    </row>
    <row r="419" spans="2:4" ht="18" x14ac:dyDescent="0.25">
      <c r="B419" s="201" t="s">
        <v>348</v>
      </c>
      <c r="C419" s="201"/>
      <c r="D419" s="191">
        <v>9.8758465011286496E-3</v>
      </c>
    </row>
    <row r="420" spans="2:4" ht="18" x14ac:dyDescent="0.25">
      <c r="B420" s="201" t="s">
        <v>349</v>
      </c>
      <c r="C420" s="201"/>
      <c r="D420" s="191">
        <v>1.5483166034292282E-2</v>
      </c>
    </row>
    <row r="421" spans="2:4" ht="18" x14ac:dyDescent="0.25">
      <c r="B421" s="201" t="s">
        <v>350</v>
      </c>
      <c r="C421" s="201"/>
      <c r="D421" s="191">
        <v>6.1908649920753046E-2</v>
      </c>
    </row>
    <row r="422" spans="2:4" ht="18" x14ac:dyDescent="0.25">
      <c r="B422" s="201" t="s">
        <v>351</v>
      </c>
      <c r="C422" s="201"/>
      <c r="D422" s="191">
        <v>2.2675423850919731E-2</v>
      </c>
    </row>
    <row r="423" spans="2:4" ht="18" x14ac:dyDescent="0.25">
      <c r="B423" s="201" t="s">
        <v>352</v>
      </c>
      <c r="C423" s="201"/>
      <c r="D423" s="191">
        <v>2.1672830315546615E-3</v>
      </c>
    </row>
    <row r="424" spans="2:4" ht="18" x14ac:dyDescent="0.25">
      <c r="B424" s="201" t="s">
        <v>353</v>
      </c>
      <c r="C424" s="201"/>
      <c r="D424" s="191">
        <v>1.492483550261753E-2</v>
      </c>
    </row>
    <row r="425" spans="2:4" ht="18" x14ac:dyDescent="0.25">
      <c r="B425" s="201" t="s">
        <v>354</v>
      </c>
      <c r="C425" s="201"/>
      <c r="D425" s="191">
        <v>1.0320109504826839E-2</v>
      </c>
    </row>
    <row r="426" spans="2:4" ht="18" x14ac:dyDescent="0.25">
      <c r="B426" s="201" t="s">
        <v>355</v>
      </c>
      <c r="C426" s="201"/>
      <c r="D426" s="191">
        <v>4.5050669996637982E-2</v>
      </c>
    </row>
    <row r="427" spans="2:4" ht="18" x14ac:dyDescent="0.25">
      <c r="B427" s="201" t="s">
        <v>356</v>
      </c>
      <c r="C427" s="201"/>
      <c r="D427" s="191">
        <v>2.899116276835885E-2</v>
      </c>
    </row>
    <row r="428" spans="2:4" ht="18" x14ac:dyDescent="0.25">
      <c r="B428" s="201" t="s">
        <v>357</v>
      </c>
      <c r="C428" s="201"/>
      <c r="D428" s="191">
        <v>1.5134959896258564E-2</v>
      </c>
    </row>
    <row r="429" spans="2:4" ht="18" x14ac:dyDescent="0.25">
      <c r="B429" s="201" t="s">
        <v>358</v>
      </c>
      <c r="C429" s="201"/>
      <c r="D429" s="191">
        <v>0.14801162288074537</v>
      </c>
    </row>
    <row r="430" spans="2:4" ht="18" x14ac:dyDescent="0.25">
      <c r="B430" s="201" t="s">
        <v>359</v>
      </c>
      <c r="C430" s="201"/>
      <c r="D430" s="191">
        <v>5.8072378848278171E-2</v>
      </c>
    </row>
    <row r="431" spans="2:4" ht="18" x14ac:dyDescent="0.25">
      <c r="B431" s="201" t="s">
        <v>360</v>
      </c>
      <c r="C431" s="201"/>
      <c r="D431" s="191">
        <v>5.6253301954757116E-3</v>
      </c>
    </row>
    <row r="432" spans="2:4" ht="18" x14ac:dyDescent="0.25">
      <c r="B432" s="201" t="s">
        <v>361</v>
      </c>
      <c r="C432" s="201"/>
      <c r="D432" s="191">
        <v>5.5893088708515318E-3</v>
      </c>
    </row>
    <row r="433" spans="1:4" ht="18" x14ac:dyDescent="0.25">
      <c r="B433" s="201" t="s">
        <v>362</v>
      </c>
      <c r="C433" s="201"/>
      <c r="D433" s="191">
        <v>5.5833053167474893E-4</v>
      </c>
    </row>
    <row r="434" spans="1:4" ht="18" x14ac:dyDescent="0.25">
      <c r="B434" s="201" t="s">
        <v>363</v>
      </c>
      <c r="C434" s="201"/>
      <c r="D434" s="191">
        <v>4.0175784064165956E-2</v>
      </c>
    </row>
    <row r="435" spans="1:4" ht="18" x14ac:dyDescent="0.25">
      <c r="B435" s="201" t="s">
        <v>364</v>
      </c>
      <c r="C435" s="201"/>
      <c r="D435" s="191">
        <v>2.2573363431151218E-3</v>
      </c>
    </row>
    <row r="436" spans="1:4" ht="18" x14ac:dyDescent="0.25">
      <c r="B436" s="201" t="s">
        <v>365</v>
      </c>
      <c r="C436" s="201"/>
      <c r="D436" s="191">
        <v>4.8082464819172929E-2</v>
      </c>
    </row>
    <row r="437" spans="1:4" ht="18" x14ac:dyDescent="0.25">
      <c r="B437" s="201" t="s">
        <v>366</v>
      </c>
      <c r="C437" s="201"/>
      <c r="D437" s="191">
        <v>3.1818836751356549E-4</v>
      </c>
    </row>
    <row r="438" spans="1:4" ht="18" x14ac:dyDescent="0.25">
      <c r="B438" s="201" t="s">
        <v>367</v>
      </c>
      <c r="C438" s="201"/>
      <c r="D438" s="191">
        <v>2.0952403823063172E-3</v>
      </c>
    </row>
    <row r="439" spans="1:4" ht="18" x14ac:dyDescent="0.25">
      <c r="B439" s="201" t="s">
        <v>368</v>
      </c>
      <c r="C439" s="201"/>
      <c r="D439" s="191">
        <v>0.44635224052639161</v>
      </c>
    </row>
    <row r="440" spans="1:4" ht="18" x14ac:dyDescent="0.25">
      <c r="B440" s="200" t="s">
        <v>275</v>
      </c>
      <c r="C440" s="200"/>
      <c r="D440" s="191">
        <v>0.99999999999999956</v>
      </c>
    </row>
    <row r="443" spans="1:4" x14ac:dyDescent="0.25">
      <c r="B443" t="s">
        <v>369</v>
      </c>
    </row>
    <row r="445" spans="1:4" x14ac:dyDescent="0.25">
      <c r="A445" s="192" t="s">
        <v>271</v>
      </c>
      <c r="B445" s="192" t="s">
        <v>236</v>
      </c>
    </row>
    <row r="446" spans="1:4" x14ac:dyDescent="0.25">
      <c r="A446" s="174">
        <v>2016</v>
      </c>
      <c r="B446" s="174">
        <v>15</v>
      </c>
    </row>
    <row r="447" spans="1:4" x14ac:dyDescent="0.25">
      <c r="A447" s="174">
        <v>2017</v>
      </c>
      <c r="B447" s="174">
        <v>660</v>
      </c>
    </row>
    <row r="448" spans="1:4" x14ac:dyDescent="0.25">
      <c r="A448" s="174">
        <v>2018</v>
      </c>
      <c r="B448" s="174">
        <v>988</v>
      </c>
    </row>
    <row r="449" spans="1:3" x14ac:dyDescent="0.25">
      <c r="A449" s="174">
        <v>2019</v>
      </c>
      <c r="B449" s="175">
        <v>1144</v>
      </c>
    </row>
    <row r="450" spans="1:3" x14ac:dyDescent="0.25">
      <c r="A450" s="174">
        <v>2020</v>
      </c>
      <c r="B450" s="174">
        <v>476</v>
      </c>
    </row>
    <row r="451" spans="1:3" x14ac:dyDescent="0.25">
      <c r="A451" s="174">
        <v>2021</v>
      </c>
      <c r="B451" s="174">
        <v>386</v>
      </c>
    </row>
    <row r="452" spans="1:3" x14ac:dyDescent="0.25">
      <c r="A452" s="193" t="s">
        <v>370</v>
      </c>
      <c r="B452" s="194">
        <f>B446+B447+B448+B449+B450+B451</f>
        <v>3669</v>
      </c>
    </row>
    <row r="461" spans="1:3" x14ac:dyDescent="0.25">
      <c r="A461" s="195" t="s">
        <v>271</v>
      </c>
      <c r="B461" s="195" t="s">
        <v>371</v>
      </c>
      <c r="C461" s="195" t="s">
        <v>372</v>
      </c>
    </row>
    <row r="462" spans="1:3" x14ac:dyDescent="0.25">
      <c r="A462" s="174">
        <v>2016</v>
      </c>
      <c r="B462" s="174"/>
      <c r="C462" s="175">
        <v>51000</v>
      </c>
    </row>
    <row r="463" spans="1:3" x14ac:dyDescent="0.25">
      <c r="A463" s="174">
        <v>2017</v>
      </c>
      <c r="B463" s="175">
        <v>327703</v>
      </c>
      <c r="C463" s="175">
        <v>10158</v>
      </c>
    </row>
    <row r="464" spans="1:3" x14ac:dyDescent="0.25">
      <c r="A464" s="174">
        <v>2018</v>
      </c>
      <c r="B464" s="175">
        <v>1210343</v>
      </c>
      <c r="C464" s="175">
        <v>17938</v>
      </c>
    </row>
    <row r="465" spans="1:3" x14ac:dyDescent="0.25">
      <c r="A465" s="174">
        <v>2019</v>
      </c>
      <c r="B465" s="175">
        <v>1708667</v>
      </c>
      <c r="C465" s="175">
        <v>31055</v>
      </c>
    </row>
    <row r="466" spans="1:3" x14ac:dyDescent="0.25">
      <c r="A466" s="174">
        <v>2020</v>
      </c>
      <c r="B466" s="175">
        <v>566590</v>
      </c>
      <c r="C466" s="175">
        <v>12775</v>
      </c>
    </row>
    <row r="467" spans="1:3" x14ac:dyDescent="0.25">
      <c r="A467" s="174">
        <v>2021</v>
      </c>
      <c r="B467" s="174"/>
      <c r="C467" s="174"/>
    </row>
    <row r="468" spans="1:3" x14ac:dyDescent="0.25">
      <c r="A468" s="174" t="s">
        <v>370</v>
      </c>
      <c r="B468" s="175">
        <f>B463+B464+B465+B466+B467</f>
        <v>3813303</v>
      </c>
      <c r="C468" s="175">
        <f>C462+C463+C464+C465+C466</f>
        <v>122926</v>
      </c>
    </row>
  </sheetData>
  <mergeCells count="104">
    <mergeCell ref="M1:N1"/>
    <mergeCell ref="B2:E2"/>
    <mergeCell ref="B67:C67"/>
    <mergeCell ref="G4:G5"/>
    <mergeCell ref="G6:G7"/>
    <mergeCell ref="L6:L7"/>
    <mergeCell ref="B53:E53"/>
    <mergeCell ref="P57:Q57"/>
    <mergeCell ref="P81:Q81"/>
    <mergeCell ref="B84:E84"/>
    <mergeCell ref="B105:C105"/>
    <mergeCell ref="P106:Q106"/>
    <mergeCell ref="G8:G9"/>
    <mergeCell ref="L8:L9"/>
    <mergeCell ref="G10:G11"/>
    <mergeCell ref="G12:G13"/>
    <mergeCell ref="L12:L13"/>
    <mergeCell ref="G14:G15"/>
    <mergeCell ref="L14:L15"/>
    <mergeCell ref="O141:P141"/>
    <mergeCell ref="O142:P142"/>
    <mergeCell ref="O143:P143"/>
    <mergeCell ref="O144:P144"/>
    <mergeCell ref="N202:P202"/>
    <mergeCell ref="AC286:AK286"/>
    <mergeCell ref="B121:C121"/>
    <mergeCell ref="B125:C125"/>
    <mergeCell ref="F138:H138"/>
    <mergeCell ref="O138:P138"/>
    <mergeCell ref="O139:P139"/>
    <mergeCell ref="O140:P140"/>
    <mergeCell ref="B367:C367"/>
    <mergeCell ref="F367:H367"/>
    <mergeCell ref="B368:C368"/>
    <mergeCell ref="F368:H368"/>
    <mergeCell ref="B369:C369"/>
    <mergeCell ref="F369:H369"/>
    <mergeCell ref="AC287:AK287"/>
    <mergeCell ref="B293:F293"/>
    <mergeCell ref="J293:M293"/>
    <mergeCell ref="B320:C320"/>
    <mergeCell ref="B332:K333"/>
    <mergeCell ref="A364:D364"/>
    <mergeCell ref="B378:C378"/>
    <mergeCell ref="B379:C379"/>
    <mergeCell ref="B380:C380"/>
    <mergeCell ref="B381:C381"/>
    <mergeCell ref="B382:C382"/>
    <mergeCell ref="B383:C383"/>
    <mergeCell ref="B370:C370"/>
    <mergeCell ref="F370:H370"/>
    <mergeCell ref="B374:C374"/>
    <mergeCell ref="B375:C375"/>
    <mergeCell ref="B376:C376"/>
    <mergeCell ref="B377:C377"/>
    <mergeCell ref="B390:C390"/>
    <mergeCell ref="B391:C391"/>
    <mergeCell ref="B392:C392"/>
    <mergeCell ref="B393:C393"/>
    <mergeCell ref="B394:C394"/>
    <mergeCell ref="B395:C395"/>
    <mergeCell ref="B384:C384"/>
    <mergeCell ref="B385:C385"/>
    <mergeCell ref="B386:C386"/>
    <mergeCell ref="B387:C387"/>
    <mergeCell ref="B388:C388"/>
    <mergeCell ref="B389:C389"/>
    <mergeCell ref="B402:C402"/>
    <mergeCell ref="B403:C403"/>
    <mergeCell ref="B404:C404"/>
    <mergeCell ref="B405:C405"/>
    <mergeCell ref="B406:C406"/>
    <mergeCell ref="B407:C407"/>
    <mergeCell ref="B396:C396"/>
    <mergeCell ref="B397:C397"/>
    <mergeCell ref="B398:C398"/>
    <mergeCell ref="B399:C399"/>
    <mergeCell ref="B400:C400"/>
    <mergeCell ref="B401:C401"/>
    <mergeCell ref="B422:C422"/>
    <mergeCell ref="B423:C423"/>
    <mergeCell ref="B424:C424"/>
    <mergeCell ref="B425:C425"/>
    <mergeCell ref="B426:C426"/>
    <mergeCell ref="B427:C427"/>
    <mergeCell ref="B416:C416"/>
    <mergeCell ref="B417:C417"/>
    <mergeCell ref="B418:C418"/>
    <mergeCell ref="B419:C419"/>
    <mergeCell ref="B420:C420"/>
    <mergeCell ref="B421:C421"/>
    <mergeCell ref="B440:C440"/>
    <mergeCell ref="B434:C434"/>
    <mergeCell ref="B435:C435"/>
    <mergeCell ref="B436:C436"/>
    <mergeCell ref="B437:C437"/>
    <mergeCell ref="B438:C438"/>
    <mergeCell ref="B439:C439"/>
    <mergeCell ref="B428:C428"/>
    <mergeCell ref="B429:C429"/>
    <mergeCell ref="B430:C430"/>
    <mergeCell ref="B431:C431"/>
    <mergeCell ref="B432:C432"/>
    <mergeCell ref="B433:C43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6"/>
  <sheetViews>
    <sheetView workbookViewId="0">
      <selection activeCell="L21" sqref="L21"/>
    </sheetView>
  </sheetViews>
  <sheetFormatPr baseColWidth="10" defaultRowHeight="15" x14ac:dyDescent="0.25"/>
  <cols>
    <col min="1" max="1" width="3.7109375" customWidth="1"/>
    <col min="2" max="2" width="1.42578125" customWidth="1"/>
    <col min="3" max="3" width="4.5703125" customWidth="1"/>
    <col min="4" max="4" width="1.85546875" customWidth="1"/>
    <col min="5" max="5" width="5.42578125" customWidth="1"/>
    <col min="6" max="6" width="2.28515625" customWidth="1"/>
    <col min="7" max="7" width="3.85546875" customWidth="1"/>
    <col min="8" max="8" width="11.5703125" customWidth="1"/>
    <col min="9" max="9" width="1.7109375" customWidth="1"/>
    <col min="10" max="10" width="7.5703125" customWidth="1"/>
    <col min="11" max="11" width="2.28515625" customWidth="1"/>
    <col min="12" max="12" width="2.85546875" customWidth="1"/>
    <col min="13" max="13" width="16.42578125" customWidth="1"/>
    <col min="14" max="14" width="10.7109375" customWidth="1"/>
    <col min="15" max="15" width="7.28515625" customWidth="1"/>
    <col min="16" max="16" width="8" customWidth="1"/>
    <col min="17" max="17" width="9.5703125" customWidth="1"/>
    <col min="18" max="18" width="8.140625" customWidth="1"/>
  </cols>
  <sheetData>
    <row r="1" spans="1:18" ht="15" customHeight="1" x14ac:dyDescent="0.25">
      <c r="A1" s="202" t="s">
        <v>373</v>
      </c>
      <c r="B1" s="202"/>
      <c r="C1" s="187" t="s">
        <v>374</v>
      </c>
      <c r="D1" s="202" t="s">
        <v>375</v>
      </c>
      <c r="E1" s="202"/>
      <c r="F1" s="202"/>
      <c r="G1" s="202" t="s">
        <v>376</v>
      </c>
      <c r="H1" s="202"/>
      <c r="I1" s="202"/>
      <c r="J1" s="187" t="s">
        <v>377</v>
      </c>
      <c r="K1" s="202" t="s">
        <v>378</v>
      </c>
      <c r="L1" s="202"/>
      <c r="M1" s="187" t="s">
        <v>379</v>
      </c>
      <c r="N1" s="187" t="s">
        <v>380</v>
      </c>
      <c r="O1" s="187" t="s">
        <v>381</v>
      </c>
      <c r="P1" s="187" t="s">
        <v>382</v>
      </c>
      <c r="Q1" s="187" t="s">
        <v>297</v>
      </c>
      <c r="R1" s="187" t="s">
        <v>383</v>
      </c>
    </row>
    <row r="2" spans="1:18" ht="2.25" customHeight="1" x14ac:dyDescent="0.25"/>
    <row r="3" spans="1:18" ht="15" customHeight="1" x14ac:dyDescent="0.25">
      <c r="A3" s="187" t="s">
        <v>384</v>
      </c>
      <c r="E3" s="187" t="s">
        <v>385</v>
      </c>
    </row>
    <row r="4" spans="1:18" ht="15" customHeight="1" x14ac:dyDescent="0.25">
      <c r="A4" s="202" t="s">
        <v>386</v>
      </c>
      <c r="B4" s="202"/>
      <c r="C4" s="202"/>
      <c r="D4" s="202"/>
      <c r="E4" s="202" t="s">
        <v>14</v>
      </c>
      <c r="F4" s="202"/>
      <c r="G4" s="202"/>
      <c r="H4" s="187" t="s">
        <v>15</v>
      </c>
      <c r="I4" s="203" t="s">
        <v>275</v>
      </c>
      <c r="J4" s="203"/>
      <c r="K4" s="203"/>
    </row>
    <row r="5" spans="1:18" ht="15" customHeight="1" x14ac:dyDescent="0.25">
      <c r="A5" s="203">
        <v>0</v>
      </c>
      <c r="B5" s="203"/>
      <c r="C5" s="203"/>
      <c r="D5" s="203"/>
      <c r="E5" s="236">
        <v>6338</v>
      </c>
      <c r="F5" s="236"/>
      <c r="G5" s="236"/>
      <c r="H5" s="198">
        <v>6574</v>
      </c>
      <c r="I5" s="237">
        <v>12912</v>
      </c>
      <c r="J5" s="237"/>
      <c r="K5" s="237"/>
    </row>
    <row r="6" spans="1:18" ht="15" customHeight="1" x14ac:dyDescent="0.25">
      <c r="A6" s="203">
        <v>1</v>
      </c>
      <c r="B6" s="203"/>
      <c r="C6" s="203"/>
      <c r="D6" s="203"/>
      <c r="E6" s="236">
        <v>12336</v>
      </c>
      <c r="F6" s="236"/>
      <c r="G6" s="236"/>
      <c r="H6" s="198">
        <v>12732</v>
      </c>
      <c r="I6" s="237">
        <v>25068</v>
      </c>
      <c r="J6" s="237"/>
      <c r="K6" s="237"/>
    </row>
    <row r="7" spans="1:18" ht="15" customHeight="1" x14ac:dyDescent="0.25">
      <c r="A7" s="203">
        <v>2</v>
      </c>
      <c r="B7" s="203"/>
      <c r="C7" s="203"/>
      <c r="D7" s="203"/>
      <c r="E7" s="236">
        <v>18739</v>
      </c>
      <c r="F7" s="236"/>
      <c r="G7" s="236"/>
      <c r="H7" s="198">
        <v>19012</v>
      </c>
      <c r="I7" s="237">
        <v>37751</v>
      </c>
      <c r="J7" s="237"/>
      <c r="K7" s="237"/>
    </row>
    <row r="8" spans="1:18" ht="15" customHeight="1" x14ac:dyDescent="0.25">
      <c r="A8" s="203">
        <v>3</v>
      </c>
      <c r="B8" s="203"/>
      <c r="C8" s="203"/>
      <c r="D8" s="203"/>
      <c r="E8" s="236">
        <v>21872</v>
      </c>
      <c r="F8" s="236"/>
      <c r="G8" s="236"/>
      <c r="H8" s="198">
        <v>22604</v>
      </c>
      <c r="I8" s="237">
        <v>44476</v>
      </c>
      <c r="J8" s="237"/>
      <c r="K8" s="237"/>
    </row>
    <row r="9" spans="1:18" ht="15" customHeight="1" x14ac:dyDescent="0.25">
      <c r="A9" s="203">
        <v>4</v>
      </c>
      <c r="B9" s="203"/>
      <c r="C9" s="203"/>
      <c r="D9" s="203"/>
      <c r="E9" s="236">
        <v>20964</v>
      </c>
      <c r="F9" s="236"/>
      <c r="G9" s="236"/>
      <c r="H9" s="198">
        <v>22032</v>
      </c>
      <c r="I9" s="237">
        <v>42996</v>
      </c>
      <c r="J9" s="237"/>
      <c r="K9" s="237"/>
    </row>
    <row r="10" spans="1:18" ht="15" customHeight="1" x14ac:dyDescent="0.25">
      <c r="A10" s="203">
        <v>5</v>
      </c>
      <c r="B10" s="203"/>
      <c r="C10" s="203"/>
      <c r="D10" s="203"/>
      <c r="E10" s="236">
        <v>3356</v>
      </c>
      <c r="F10" s="236"/>
      <c r="G10" s="236"/>
      <c r="H10" s="198">
        <v>3368</v>
      </c>
      <c r="I10" s="237">
        <v>6724</v>
      </c>
      <c r="J10" s="237"/>
      <c r="K10" s="237"/>
    </row>
    <row r="11" spans="1:18" ht="15" customHeight="1" x14ac:dyDescent="0.25">
      <c r="A11" s="203">
        <v>6</v>
      </c>
      <c r="B11" s="203"/>
      <c r="C11" s="203"/>
      <c r="D11" s="203"/>
      <c r="E11" s="236">
        <v>1223</v>
      </c>
      <c r="F11" s="236"/>
      <c r="G11" s="236"/>
      <c r="H11" s="198">
        <v>1272</v>
      </c>
      <c r="I11" s="237">
        <v>2495</v>
      </c>
      <c r="J11" s="237"/>
      <c r="K11" s="237"/>
    </row>
    <row r="12" spans="1:18" ht="15" customHeight="1" x14ac:dyDescent="0.25">
      <c r="A12" s="203">
        <v>7</v>
      </c>
      <c r="B12" s="203"/>
      <c r="C12" s="203"/>
      <c r="D12" s="203"/>
      <c r="E12" s="236">
        <v>143</v>
      </c>
      <c r="F12" s="236"/>
      <c r="G12" s="236"/>
      <c r="H12" s="198">
        <v>140</v>
      </c>
      <c r="I12" s="237">
        <v>283</v>
      </c>
      <c r="J12" s="237"/>
      <c r="K12" s="237"/>
    </row>
    <row r="13" spans="1:18" ht="15" customHeight="1" x14ac:dyDescent="0.25">
      <c r="A13" s="203">
        <v>8</v>
      </c>
      <c r="B13" s="203"/>
      <c r="C13" s="203"/>
      <c r="D13" s="203"/>
      <c r="E13" s="236">
        <v>57</v>
      </c>
      <c r="F13" s="236"/>
      <c r="G13" s="236"/>
      <c r="H13" s="198">
        <v>41</v>
      </c>
      <c r="I13" s="237">
        <v>98</v>
      </c>
      <c r="J13" s="237"/>
      <c r="K13" s="237"/>
    </row>
    <row r="14" spans="1:18" ht="15" customHeight="1" x14ac:dyDescent="0.25">
      <c r="A14" s="203">
        <v>9</v>
      </c>
      <c r="B14" s="203"/>
      <c r="C14" s="203"/>
      <c r="D14" s="203"/>
      <c r="E14" s="236">
        <v>8</v>
      </c>
      <c r="F14" s="236"/>
      <c r="G14" s="236"/>
      <c r="H14" s="198">
        <v>10</v>
      </c>
      <c r="I14" s="237">
        <v>18</v>
      </c>
      <c r="J14" s="237"/>
      <c r="K14" s="237"/>
    </row>
    <row r="15" spans="1:18" ht="15" customHeight="1" x14ac:dyDescent="0.25">
      <c r="A15" s="203">
        <v>10</v>
      </c>
      <c r="B15" s="203"/>
      <c r="C15" s="203"/>
      <c r="D15" s="203"/>
      <c r="E15" s="236">
        <v>3</v>
      </c>
      <c r="F15" s="236"/>
      <c r="G15" s="236"/>
      <c r="H15" s="198"/>
      <c r="I15" s="237">
        <v>3</v>
      </c>
      <c r="J15" s="237"/>
      <c r="K15" s="237"/>
    </row>
    <row r="16" spans="1:18" ht="15" customHeight="1" x14ac:dyDescent="0.25">
      <c r="A16" s="203" t="s">
        <v>275</v>
      </c>
      <c r="B16" s="203"/>
      <c r="C16" s="203"/>
      <c r="D16" s="203"/>
      <c r="E16" s="237">
        <v>85039</v>
      </c>
      <c r="F16" s="237"/>
      <c r="G16" s="237"/>
      <c r="H16" s="199">
        <v>87785</v>
      </c>
      <c r="I16" s="237">
        <v>172824</v>
      </c>
      <c r="J16" s="237"/>
      <c r="K16" s="237"/>
    </row>
  </sheetData>
  <mergeCells count="43">
    <mergeCell ref="A1:B1"/>
    <mergeCell ref="D1:F1"/>
    <mergeCell ref="G1:I1"/>
    <mergeCell ref="K1:L1"/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9:D9"/>
    <mergeCell ref="E9:G9"/>
    <mergeCell ref="I9:K9"/>
    <mergeCell ref="A10:D10"/>
    <mergeCell ref="E10:G10"/>
    <mergeCell ref="I10:K10"/>
    <mergeCell ref="A11:D11"/>
    <mergeCell ref="E11:G11"/>
    <mergeCell ref="I11:K11"/>
    <mergeCell ref="A12:D12"/>
    <mergeCell ref="E12:G12"/>
    <mergeCell ref="I12:K12"/>
    <mergeCell ref="A13:D13"/>
    <mergeCell ref="E13:G13"/>
    <mergeCell ref="I13:K13"/>
    <mergeCell ref="A14:D14"/>
    <mergeCell ref="E14:G14"/>
    <mergeCell ref="I14:K14"/>
    <mergeCell ref="A15:D15"/>
    <mergeCell ref="E15:G15"/>
    <mergeCell ref="I15:K15"/>
    <mergeCell ref="A16:D16"/>
    <mergeCell ref="E16:G16"/>
    <mergeCell ref="I16:K16"/>
  </mergeCells>
  <pageMargins left="1" right="1" top="1" bottom="1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Salieron a MINERD 2020</vt:lpstr>
      <vt:lpstr>NN Por Nacionalidad</vt:lpstr>
      <vt:lpstr>Evaluaciones de Salud</vt:lpstr>
      <vt:lpstr>Datos Est_diciembre 2021 </vt:lpstr>
      <vt:lpstr>Nns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Maira Lara</cp:lastModifiedBy>
  <cp:lastPrinted>2022-02-02T15:56:29Z</cp:lastPrinted>
  <dcterms:created xsi:type="dcterms:W3CDTF">2019-07-05T23:03:48Z</dcterms:created>
  <dcterms:modified xsi:type="dcterms:W3CDTF">2022-02-21T17:39:40Z</dcterms:modified>
</cp:coreProperties>
</file>